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3040" windowHeight="9630" activeTab="1"/>
  </bookViews>
  <sheets>
    <sheet name="muži" sheetId="1" r:id="rId1"/>
    <sheet name="ženy" sheetId="2" r:id="rId2"/>
    <sheet name="1 Svo" sheetId="3" r:id="rId3"/>
    <sheet name="2 Hně" sheetId="4" r:id="rId4"/>
    <sheet name="3 Váv" sheetId="5" r:id="rId5"/>
    <sheet name="4 Chle" sheetId="6" r:id="rId6"/>
    <sheet name="5 MHo" sheetId="7" r:id="rId7"/>
    <sheet name="6 Slu" sheetId="8" r:id="rId8"/>
    <sheet name="7 Old" sheetId="9" r:id="rId9"/>
    <sheet name="8 Bol" sheetId="10" r:id="rId10"/>
    <sheet name="10 Koz" sheetId="11" r:id="rId11"/>
    <sheet name="11 Jam" sheetId="12" r:id="rId12"/>
    <sheet name="12 Nep" sheetId="13" r:id="rId13"/>
    <sheet name="body" sheetId="14" r:id="rId14"/>
    <sheet name=" 2B muži" sheetId="15" r:id="rId15"/>
    <sheet name="3B muži" sheetId="16" r:id="rId16"/>
    <sheet name="2B ženy" sheetId="17" r:id="rId17"/>
    <sheet name="bonusy výpočet" sheetId="18" r:id="rId18"/>
    <sheet name="List2" sheetId="19" state="hidden" r:id="rId19"/>
  </sheets>
  <definedNames>
    <definedName name="_xlnm._FilterDatabase" localSheetId="14" hidden="1">' 2B muži'!$A$1:$H$130</definedName>
    <definedName name="_xlnm._FilterDatabase" localSheetId="16" hidden="1">'2B ženy'!$A$1:$I$142</definedName>
    <definedName name="_xlnm._FilterDatabase" localSheetId="15" hidden="1">'3B muži'!$A$1:$K$265</definedName>
    <definedName name="_xlnm._FilterDatabase" localSheetId="0" hidden="1">'muži'!$K$2:$AD$53</definedName>
    <definedName name="_xlnm._FilterDatabase" localSheetId="1" hidden="1">'ženy'!$K$2:$AD$52</definedName>
  </definedNames>
  <calcPr fullCalcOnLoad="1"/>
</workbook>
</file>

<file path=xl/sharedStrings.xml><?xml version="1.0" encoding="utf-8"?>
<sst xmlns="http://schemas.openxmlformats.org/spreadsheetml/2006/main" count="1522" uniqueCount="153">
  <si>
    <t>muži</t>
  </si>
  <si>
    <t>index</t>
  </si>
  <si>
    <t>celkem</t>
  </si>
  <si>
    <t>Bolatice</t>
  </si>
  <si>
    <t>Velké Hoštice</t>
  </si>
  <si>
    <t>Sádek</t>
  </si>
  <si>
    <t>Hněvošice</t>
  </si>
  <si>
    <t>Neplachovice</t>
  </si>
  <si>
    <t>Oldřišov</t>
  </si>
  <si>
    <t>Služovice</t>
  </si>
  <si>
    <t>Kravaře</t>
  </si>
  <si>
    <t>Milostovice</t>
  </si>
  <si>
    <t>Jamnice</t>
  </si>
  <si>
    <t>Chlebičov</t>
  </si>
  <si>
    <t>ženy</t>
  </si>
  <si>
    <t>Družstvo</t>
  </si>
  <si>
    <t>čas</t>
  </si>
  <si>
    <t>pořadí</t>
  </si>
  <si>
    <t>Poř.</t>
  </si>
  <si>
    <t>Výsledný čas</t>
  </si>
  <si>
    <t>body do MSP</t>
  </si>
  <si>
    <t>místo</t>
  </si>
  <si>
    <t>Pustkovec</t>
  </si>
  <si>
    <t>Slu</t>
  </si>
  <si>
    <t>Bol</t>
  </si>
  <si>
    <t>Sád</t>
  </si>
  <si>
    <t>Nep</t>
  </si>
  <si>
    <t>Komárov</t>
  </si>
  <si>
    <t>Vrbka</t>
  </si>
  <si>
    <t>Strahovice</t>
  </si>
  <si>
    <t>Svoboda</t>
  </si>
  <si>
    <t>Kobeřice</t>
  </si>
  <si>
    <t>min.</t>
  </si>
  <si>
    <t>Vávrovice</t>
  </si>
  <si>
    <t>max2</t>
  </si>
  <si>
    <t>max1</t>
  </si>
  <si>
    <t>max3</t>
  </si>
  <si>
    <t>max4</t>
  </si>
  <si>
    <t>Levý</t>
  </si>
  <si>
    <t>Pravý</t>
  </si>
  <si>
    <t>Bolatice B</t>
  </si>
  <si>
    <t>změna</t>
  </si>
  <si>
    <t>rozd</t>
  </si>
  <si>
    <t>x-krát v top 20</t>
  </si>
  <si>
    <t>družstvo</t>
  </si>
  <si>
    <t>stav k:</t>
  </si>
  <si>
    <t>účast družstev:</t>
  </si>
  <si>
    <t>mužů</t>
  </si>
  <si>
    <t>žen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</si>
  <si>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</si>
  <si>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</si>
  <si>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</si>
  <si>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</si>
  <si>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</si>
  <si>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</si>
  <si>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</si>
  <si>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</si>
  <si>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Závada</t>
  </si>
  <si>
    <t>z loňska</t>
  </si>
  <si>
    <t>pořadatelé</t>
  </si>
  <si>
    <t>účast</t>
  </si>
  <si>
    <t>max5</t>
  </si>
  <si>
    <t>max6</t>
  </si>
  <si>
    <t>poměr muži:ženy</t>
  </si>
  <si>
    <t>Váv</t>
  </si>
  <si>
    <t>9. místo</t>
  </si>
  <si>
    <t>body</t>
  </si>
  <si>
    <t>pořadatel</t>
  </si>
  <si>
    <t>Těškovice</t>
  </si>
  <si>
    <t>průměr 10 m</t>
  </si>
  <si>
    <t>průměr 5 ž</t>
  </si>
  <si>
    <t>Plesná</t>
  </si>
  <si>
    <t>n</t>
  </si>
  <si>
    <t>levý</t>
  </si>
  <si>
    <t>pravý</t>
  </si>
  <si>
    <t>Malé Hoštice</t>
  </si>
  <si>
    <t>Zábřeh</t>
  </si>
  <si>
    <t>z družstev</t>
  </si>
  <si>
    <t>10.místo</t>
  </si>
  <si>
    <t>Kozmice</t>
  </si>
  <si>
    <t>p</t>
  </si>
  <si>
    <t>poř.</t>
  </si>
  <si>
    <r>
      <t>Michálkovice</t>
    </r>
  </si>
  <si>
    <t>b</t>
  </si>
  <si>
    <t>rozhodčí</t>
  </si>
  <si>
    <t>Prchalov</t>
  </si>
  <si>
    <t>č.</t>
  </si>
  <si>
    <t>Old</t>
  </si>
  <si>
    <t>Vřesina</t>
  </si>
  <si>
    <t>▲</t>
  </si>
  <si>
    <t>▼</t>
  </si>
  <si>
    <t>Janovice</t>
  </si>
  <si>
    <t>Vrbno pod Pradědem</t>
  </si>
  <si>
    <t>Široká Niva</t>
  </si>
  <si>
    <t>Jeseník</t>
  </si>
  <si>
    <t>Liptaň</t>
  </si>
  <si>
    <t>odměna</t>
  </si>
  <si>
    <t>Velké Hoštice B</t>
  </si>
  <si>
    <t>Suchá Rudná</t>
  </si>
  <si>
    <t>Leskovec nad Moravicí</t>
  </si>
  <si>
    <t>x-krát v top 50</t>
  </si>
  <si>
    <t>pořadatel v top 50</t>
  </si>
  <si>
    <t>Luboměř</t>
  </si>
  <si>
    <t>půjčení</t>
  </si>
  <si>
    <t>nástup</t>
  </si>
  <si>
    <t>půjčení i nástup</t>
  </si>
  <si>
    <t>suma</t>
  </si>
  <si>
    <t>koeficient</t>
  </si>
  <si>
    <t>Píšť</t>
  </si>
  <si>
    <t>Markvartovice</t>
  </si>
  <si>
    <t>Svo</t>
  </si>
  <si>
    <t>Rohov</t>
  </si>
  <si>
    <t>Větřkovice</t>
  </si>
  <si>
    <t>Zátor</t>
  </si>
  <si>
    <t>Chle</t>
  </si>
  <si>
    <t>N</t>
  </si>
  <si>
    <t>Marpus</t>
  </si>
  <si>
    <t>peněz z družstev a půjčení</t>
  </si>
  <si>
    <t>Prchalov B</t>
  </si>
  <si>
    <t>Koz</t>
  </si>
  <si>
    <t>Hně</t>
  </si>
  <si>
    <t>Spálov</t>
  </si>
  <si>
    <t>x-krát v top 25</t>
  </si>
  <si>
    <t>Starý Jičín</t>
  </si>
  <si>
    <t>zbývá pro rok 2019:</t>
  </si>
  <si>
    <t>Vlaštovičky</t>
  </si>
  <si>
    <t>Dobroslavice</t>
  </si>
  <si>
    <t>k dispozici pro družstva:</t>
  </si>
  <si>
    <t>Rozdělení bonusů MSP 2019</t>
  </si>
  <si>
    <t>Mošnov</t>
  </si>
  <si>
    <t>Starý Jičín B</t>
  </si>
  <si>
    <t>Neplachovice B</t>
  </si>
  <si>
    <t>mimo MSP</t>
  </si>
  <si>
    <t>Jam</t>
  </si>
  <si>
    <t>Průběžné pořadí MSP 2019</t>
  </si>
  <si>
    <t xml:space="preserve">Velké Hoštice </t>
  </si>
  <si>
    <t xml:space="preserve">Služovice </t>
  </si>
  <si>
    <t xml:space="preserve">Bolatice </t>
  </si>
  <si>
    <t xml:space="preserve">Hněvošice </t>
  </si>
  <si>
    <t xml:space="preserve">Milostovice </t>
  </si>
  <si>
    <t>Hrabůvka</t>
  </si>
  <si>
    <t>Tošodry</t>
  </si>
  <si>
    <t xml:space="preserve">Starý Jičín </t>
  </si>
  <si>
    <t>MHo</t>
  </si>
  <si>
    <t>Bělá</t>
  </si>
  <si>
    <t>TošOdry</t>
  </si>
  <si>
    <t>Štěpánkovice</t>
  </si>
  <si>
    <t>Vrbice</t>
  </si>
  <si>
    <t>Trojanovice</t>
  </si>
  <si>
    <t>Svinov</t>
  </si>
  <si>
    <t>Jasenice</t>
  </si>
  <si>
    <t>Nepachovice</t>
  </si>
  <si>
    <t>Jistebník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</si>
</sst>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0000"/>
    <numFmt numFmtId="167" formatCode="0.00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0.0"/>
    <numFmt numFmtId="171" formatCode="_-* #,##0.000\ &quot;Kč&quot;_-;\-* #,##0.000\ &quot;Kč&quot;_-;_-* &quot;-&quot;??\ &quot;Kč&quot;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:ss"/>
    <numFmt numFmtId="177" formatCode="0.E+00"/>
    <numFmt numFmtId="178" formatCode="#,##0.0"/>
    <numFmt numFmtId="179" formatCode="#,##0.000"/>
    <numFmt numFmtId="180" formatCode="#,##0.00_ ;\-#,##0.00\ "/>
    <numFmt numFmtId="181" formatCode="#,##0.0000"/>
    <numFmt numFmtId="182" formatCode="0.0000000"/>
    <numFmt numFmtId="183" formatCode="0.000000"/>
    <numFmt numFmtId="184" formatCode="0.00000"/>
    <numFmt numFmtId="185" formatCode="[$-405]d\.\ mmmm\ yyyy"/>
    <numFmt numFmtId="186" formatCode="[$-F800]dddd\,\ mmmm\ dd\,\ yyyy"/>
    <numFmt numFmtId="187" formatCode="#,##0.00000"/>
    <numFmt numFmtId="188" formatCode="#,##0.000000"/>
    <numFmt numFmtId="189" formatCode="[$€-2]\ #\ ##,000_);[Red]\([$€-2]\ #\ ##,000\)"/>
    <numFmt numFmtId="190" formatCode="\ General"/>
    <numFmt numFmtId="191" formatCode="[$-405]dddd\ d\.\ mmmm\ yyyy"/>
    <numFmt numFmtId="192" formatCode="[$-405]d\.\ mmmm\ yyyy;@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0" fontId="5" fillId="22" borderId="0" applyNumberFormat="0" applyFon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3" borderId="0" applyNumberFormat="0" applyFon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8" applyNumberFormat="0" applyAlignment="0" applyProtection="0"/>
    <xf numFmtId="0" fontId="47" fillId="28" borderId="8" applyNumberFormat="0" applyAlignment="0" applyProtection="0"/>
    <xf numFmtId="0" fontId="48" fillId="28" borderId="9" applyNumberFormat="0" applyAlignment="0" applyProtection="0"/>
    <xf numFmtId="0" fontId="4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1" fontId="3" fillId="37" borderId="10" xfId="0" applyNumberFormat="1" applyFont="1" applyFill="1" applyBorder="1" applyAlignment="1">
      <alignment horizontal="center" vertical="center" wrapText="1"/>
    </xf>
    <xf numFmtId="1" fontId="3" fillId="37" borderId="12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" fillId="0" borderId="0" xfId="0" applyFont="1" applyFill="1" applyAlignment="1">
      <alignment readingOrder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vertical="center" readingOrder="1"/>
    </xf>
    <xf numFmtId="0" fontId="3" fillId="35" borderId="10" xfId="0" applyFont="1" applyFill="1" applyBorder="1" applyAlignment="1">
      <alignment vertical="center" readingOrder="1"/>
    </xf>
    <xf numFmtId="0" fontId="4" fillId="0" borderId="10" xfId="0" applyFont="1" applyFill="1" applyBorder="1" applyAlignment="1">
      <alignment vertical="center" readingOrder="1"/>
    </xf>
    <xf numFmtId="0" fontId="0" fillId="0" borderId="0" xfId="0" applyFont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center"/>
    </xf>
    <xf numFmtId="0" fontId="3" fillId="36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readingOrder="1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0" fillId="38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/>
    </xf>
    <xf numFmtId="179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1" fontId="4" fillId="39" borderId="1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1" fontId="4" fillId="4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1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0" fillId="41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" fontId="0" fillId="41" borderId="11" xfId="0" applyNumberFormat="1" applyFont="1" applyFill="1" applyBorder="1" applyAlignment="1">
      <alignment horizontal="center" vertical="center"/>
    </xf>
    <xf numFmtId="0" fontId="0" fillId="41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NumberFormat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0" fontId="0" fillId="38" borderId="11" xfId="35" applyNumberFormat="1" applyFont="1" applyFill="1" applyBorder="1" applyAlignment="1">
      <alignment horizontal="center"/>
    </xf>
    <xf numFmtId="180" fontId="0" fillId="41" borderId="11" xfId="35" applyNumberFormat="1" applyFont="1" applyFill="1" applyBorder="1" applyAlignment="1">
      <alignment horizontal="center"/>
    </xf>
    <xf numFmtId="180" fontId="0" fillId="0" borderId="11" xfId="35" applyNumberFormat="1" applyFont="1" applyFill="1" applyBorder="1" applyAlignment="1">
      <alignment horizontal="center"/>
    </xf>
    <xf numFmtId="169" fontId="0" fillId="0" borderId="0" xfId="42" applyNumberFormat="1" applyFont="1" applyAlignment="1">
      <alignment/>
    </xf>
    <xf numFmtId="169" fontId="0" fillId="0" borderId="0" xfId="42" applyNumberFormat="1" applyFont="1" applyAlignment="1">
      <alignment horizontal="right"/>
    </xf>
    <xf numFmtId="0" fontId="0" fillId="0" borderId="0" xfId="42" applyNumberFormat="1" applyFont="1" applyAlignment="1">
      <alignment/>
    </xf>
    <xf numFmtId="3" fontId="1" fillId="0" borderId="11" xfId="0" applyNumberFormat="1" applyFont="1" applyBorder="1" applyAlignment="1">
      <alignment horizontal="center"/>
    </xf>
    <xf numFmtId="169" fontId="0" fillId="0" borderId="11" xfId="42" applyNumberFormat="1" applyFont="1" applyBorder="1" applyAlignment="1">
      <alignment horizontal="center"/>
    </xf>
    <xf numFmtId="169" fontId="0" fillId="0" borderId="0" xfId="42" applyNumberFormat="1" applyFont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" fontId="4" fillId="42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/>
    </xf>
    <xf numFmtId="192" fontId="1" fillId="0" borderId="0" xfId="0" applyNumberFormat="1" applyFont="1" applyFill="1" applyAlignment="1">
      <alignment readingOrder="1"/>
    </xf>
    <xf numFmtId="1" fontId="4" fillId="0" borderId="10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49" fontId="0" fillId="0" borderId="11" xfId="51" applyNumberFormat="1" applyFont="1" applyFill="1" applyBorder="1" applyAlignment="1">
      <alignment horizontal="center" vertical="center"/>
      <protection/>
    </xf>
    <xf numFmtId="2" fontId="0" fillId="0" borderId="11" xfId="51" applyNumberFormat="1" applyFont="1" applyBorder="1" applyAlignment="1">
      <alignment horizontal="center" vertical="center"/>
      <protection/>
    </xf>
    <xf numFmtId="2" fontId="0" fillId="0" borderId="11" xfId="51" applyNumberFormat="1" applyFont="1" applyFill="1" applyBorder="1" applyAlignment="1">
      <alignment horizontal="center" vertical="center"/>
      <protection/>
    </xf>
    <xf numFmtId="2" fontId="0" fillId="43" borderId="11" xfId="51" applyNumberFormat="1" applyFont="1" applyFill="1" applyBorder="1" applyAlignment="1">
      <alignment horizontal="center" vertical="center"/>
      <protection/>
    </xf>
    <xf numFmtId="0" fontId="0" fillId="0" borderId="11" xfId="51" applyNumberFormat="1" applyFont="1" applyFill="1" applyBorder="1" applyAlignment="1">
      <alignment horizontal="center" vertical="center"/>
      <protection/>
    </xf>
    <xf numFmtId="0" fontId="0" fillId="43" borderId="11" xfId="0" applyFont="1" applyFill="1" applyBorder="1" applyAlignment="1">
      <alignment/>
    </xf>
    <xf numFmtId="2" fontId="0" fillId="43" borderId="11" xfId="0" applyNumberFormat="1" applyFont="1" applyFill="1" applyBorder="1" applyAlignment="1">
      <alignment horizontal="center"/>
    </xf>
    <xf numFmtId="0" fontId="0" fillId="43" borderId="11" xfId="0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2" fontId="0" fillId="0" borderId="1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2" fontId="0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ill="1" applyBorder="1" applyAlignment="1">
      <alignment horizontal="left"/>
    </xf>
    <xf numFmtId="0" fontId="0" fillId="43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1" fontId="4" fillId="42" borderId="10" xfId="0" applyNumberFormat="1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/>
    </xf>
    <xf numFmtId="0" fontId="0" fillId="44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2" fontId="0" fillId="0" borderId="19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0" fillId="43" borderId="19" xfId="0" applyFont="1" applyFill="1" applyBorder="1" applyAlignment="1">
      <alignment/>
    </xf>
    <xf numFmtId="2" fontId="0" fillId="43" borderId="19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2" fontId="0" fillId="45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Maximum" xfId="40"/>
    <cellStyle name="Currency" xfId="41"/>
    <cellStyle name="měny 2" xfId="42"/>
    <cellStyle name="Currency [0]" xfId="43"/>
    <cellStyle name="MInimum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">
    <dxf>
      <font>
        <color theme="0" tint="-0.149959996342659"/>
      </font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zoomScale="130" zoomScaleNormal="130" zoomScalePageLayoutView="0" workbookViewId="0" topLeftCell="A16">
      <selection activeCell="N15" sqref="N15"/>
    </sheetView>
  </sheetViews>
  <sheetFormatPr defaultColWidth="9.421875" defaultRowHeight="12.75"/>
  <cols>
    <col min="1" max="1" width="5.421875" style="98" customWidth="1"/>
    <col min="2" max="2" width="4.421875" style="95" hidden="1" customWidth="1"/>
    <col min="3" max="3" width="4.57421875" style="95" hidden="1" customWidth="1"/>
    <col min="4" max="4" width="10.140625" style="97" hidden="1" customWidth="1"/>
    <col min="5" max="10" width="5.57421875" style="100" hidden="1" customWidth="1"/>
    <col min="11" max="11" width="6.57421875" style="95" hidden="1" customWidth="1"/>
    <col min="12" max="12" width="6.421875" style="95" customWidth="1"/>
    <col min="13" max="13" width="15.8515625" style="101" customWidth="1"/>
    <col min="14" max="14" width="7.140625" style="100" customWidth="1"/>
    <col min="15" max="26" width="5.57421875" style="97" customWidth="1"/>
    <col min="27" max="30" width="5.57421875" style="97" hidden="1" customWidth="1"/>
    <col min="31" max="34" width="9.421875" style="98" hidden="1" customWidth="1"/>
    <col min="35" max="16384" width="9.421875" style="98" customWidth="1"/>
  </cols>
  <sheetData>
    <row r="1" spans="1:32" ht="19.5">
      <c r="A1" s="95" t="s">
        <v>0</v>
      </c>
      <c r="B1" s="96"/>
      <c r="C1" s="96"/>
      <c r="D1" s="1"/>
      <c r="E1" s="1"/>
      <c r="F1" s="1"/>
      <c r="G1" s="1"/>
      <c r="H1" s="1"/>
      <c r="I1" s="1"/>
      <c r="J1" s="1"/>
      <c r="L1" s="96"/>
      <c r="M1" s="70">
        <f ca="1">TODAY()</f>
        <v>43821</v>
      </c>
      <c r="N1" s="1"/>
      <c r="Q1" s="98"/>
      <c r="S1" s="99" t="s">
        <v>134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09" t="s">
        <v>89</v>
      </c>
      <c r="AF1" s="109" t="s">
        <v>90</v>
      </c>
    </row>
    <row r="2" spans="1:30" s="95" customFormat="1" ht="13.5" customHeight="1">
      <c r="A2" s="2" t="s">
        <v>81</v>
      </c>
      <c r="B2" s="93" t="s">
        <v>32</v>
      </c>
      <c r="C2" s="19" t="s">
        <v>42</v>
      </c>
      <c r="D2" s="19" t="s">
        <v>1</v>
      </c>
      <c r="E2" s="19" t="s">
        <v>35</v>
      </c>
      <c r="F2" s="19" t="s">
        <v>34</v>
      </c>
      <c r="G2" s="19" t="s">
        <v>36</v>
      </c>
      <c r="H2" s="19" t="s">
        <v>37</v>
      </c>
      <c r="I2" s="19" t="s">
        <v>61</v>
      </c>
      <c r="J2" s="19" t="s">
        <v>62</v>
      </c>
      <c r="K2" s="2" t="s">
        <v>80</v>
      </c>
      <c r="L2" s="2" t="s">
        <v>41</v>
      </c>
      <c r="M2" s="71" t="s">
        <v>44</v>
      </c>
      <c r="N2" s="2" t="s">
        <v>2</v>
      </c>
      <c r="O2" s="2" t="s">
        <v>110</v>
      </c>
      <c r="P2" s="2" t="s">
        <v>120</v>
      </c>
      <c r="Q2" s="2" t="s">
        <v>64</v>
      </c>
      <c r="R2" s="2" t="s">
        <v>114</v>
      </c>
      <c r="S2" s="2" t="s">
        <v>143</v>
      </c>
      <c r="T2" s="2" t="s">
        <v>23</v>
      </c>
      <c r="U2" s="2" t="s">
        <v>87</v>
      </c>
      <c r="V2" s="2" t="s">
        <v>24</v>
      </c>
      <c r="W2" s="2" t="s">
        <v>25</v>
      </c>
      <c r="X2" s="2" t="s">
        <v>119</v>
      </c>
      <c r="Y2" s="2" t="s">
        <v>133</v>
      </c>
      <c r="Z2" s="2" t="s">
        <v>26</v>
      </c>
      <c r="AA2" s="2"/>
      <c r="AB2" s="2"/>
      <c r="AC2" s="2"/>
      <c r="AD2" s="2"/>
    </row>
    <row r="3" spans="1:36" ht="12.75">
      <c r="A3" s="3" t="str">
        <f aca="true" t="shared" si="0" ref="A3:A34">CONCATENATE(K3,".")</f>
        <v>1.</v>
      </c>
      <c r="B3" s="94">
        <v>2</v>
      </c>
      <c r="C3" s="3">
        <f aca="true" t="shared" si="1" ref="C3:C34">B3-K3</f>
        <v>1</v>
      </c>
      <c r="D3" s="25">
        <f aca="true" t="shared" si="2" ref="D3:D34">INT(N3)*10000+E3*100+F3+G3*0.01+H3*0.0001+I3*0.000001+J3*0.000000001</f>
        <v>1772522.222020016</v>
      </c>
      <c r="E3" s="23">
        <f aca="true" t="shared" si="3" ref="E3:E34">IF(COUNTBLANK(O3:AD3)=16,0,MAX(O3:AD3))</f>
        <v>25</v>
      </c>
      <c r="F3" s="23">
        <f aca="true" t="shared" si="4" ref="F3:F34">IF(COUNTBLANK(O3:AD3)&gt;14,0,LARGE(O3:AD3,2))</f>
        <v>22</v>
      </c>
      <c r="G3" s="23">
        <f aca="true" t="shared" si="5" ref="G3:G34">IF(COUNTBLANK(O3:AD3)&gt;13,0,LARGE(O3:AD3,3))</f>
        <v>22</v>
      </c>
      <c r="H3" s="23">
        <f aca="true" t="shared" si="6" ref="H3:H34">IF(COUNTBLANK(O3:AD3)&gt;12,0,LARGE(O3:AD3,4))</f>
        <v>20</v>
      </c>
      <c r="I3" s="24">
        <f aca="true" t="shared" si="7" ref="I3:I34">IF(COUNTBLANK(O3:AD3)&gt;11,0,LARGE(O3:AD3,5))</f>
        <v>20</v>
      </c>
      <c r="J3" s="24">
        <f aca="true" t="shared" si="8" ref="J3:J34">IF(COUNTBLANK(O3:AD3)&gt;10,0,LARGE(O3:AD3,6))</f>
        <v>16</v>
      </c>
      <c r="K3" s="3">
        <f aca="true" t="shared" si="9" ref="K3:K34">RANK(D3,$D$3:$D$53)</f>
        <v>1</v>
      </c>
      <c r="L3" s="3" t="str">
        <f aca="true" t="shared" si="10" ref="L3:L34">IF(B3=0,"=",IF(C3=0,"=",IF(C3&gt;0,CONCATENATE($AE$1,ABS(C3)),IF(C3&lt;0,CONCATENATE($AF$1,ABS(C3))))))</f>
        <v>▲1</v>
      </c>
      <c r="M3" s="198" t="s">
        <v>6</v>
      </c>
      <c r="N3" s="4">
        <f aca="true" t="shared" si="11" ref="N3:N34">SUM(O3:AD3)</f>
        <v>177.0004761904762</v>
      </c>
      <c r="O3" s="5">
        <f>5+0.01/21</f>
        <v>5.00047619047619</v>
      </c>
      <c r="P3" s="5">
        <v>20</v>
      </c>
      <c r="Q3" s="5">
        <v>10</v>
      </c>
      <c r="R3" s="5">
        <v>16</v>
      </c>
      <c r="S3" s="163">
        <v>22</v>
      </c>
      <c r="T3" s="5">
        <v>25</v>
      </c>
      <c r="U3" s="163">
        <v>20</v>
      </c>
      <c r="V3" s="163">
        <v>16</v>
      </c>
      <c r="W3" s="5"/>
      <c r="X3" s="163">
        <v>22</v>
      </c>
      <c r="Y3" s="5">
        <v>7</v>
      </c>
      <c r="Z3" s="5">
        <f>VLOOKUP(M3,'12 Nep'!$B$4:$F$26,5,FALSE)</f>
        <v>14</v>
      </c>
      <c r="AA3" s="5"/>
      <c r="AB3" s="5"/>
      <c r="AC3" s="5"/>
      <c r="AD3" s="5"/>
      <c r="AE3" s="98">
        <f>K3</f>
        <v>1</v>
      </c>
      <c r="AG3" s="98">
        <f aca="true" t="shared" si="12" ref="AG3:AG27">K3</f>
        <v>1</v>
      </c>
      <c r="AH3" s="98">
        <f>K3</f>
        <v>1</v>
      </c>
      <c r="AJ3" s="194"/>
    </row>
    <row r="4" spans="1:36" ht="12.75">
      <c r="A4" s="3" t="str">
        <f t="shared" si="0"/>
        <v>2.</v>
      </c>
      <c r="B4" s="94">
        <v>1</v>
      </c>
      <c r="C4" s="3">
        <f t="shared" si="1"/>
        <v>-1</v>
      </c>
      <c r="D4" s="25">
        <f t="shared" si="2"/>
        <v>1772020.2020180179</v>
      </c>
      <c r="E4" s="23">
        <f t="shared" si="3"/>
        <v>20</v>
      </c>
      <c r="F4" s="23">
        <f t="shared" si="4"/>
        <v>20</v>
      </c>
      <c r="G4" s="23">
        <f t="shared" si="5"/>
        <v>20</v>
      </c>
      <c r="H4" s="23">
        <f t="shared" si="6"/>
        <v>20</v>
      </c>
      <c r="I4" s="24">
        <f t="shared" si="7"/>
        <v>18</v>
      </c>
      <c r="J4" s="24">
        <f t="shared" si="8"/>
        <v>18</v>
      </c>
      <c r="K4" s="3">
        <f t="shared" si="9"/>
        <v>2</v>
      </c>
      <c r="L4" s="3" t="str">
        <f t="shared" si="10"/>
        <v>▼1</v>
      </c>
      <c r="M4" s="72" t="s">
        <v>30</v>
      </c>
      <c r="N4" s="4">
        <f t="shared" si="11"/>
        <v>177</v>
      </c>
      <c r="O4" s="5">
        <v>20</v>
      </c>
      <c r="P4" s="5">
        <v>12</v>
      </c>
      <c r="Q4" s="5">
        <v>18</v>
      </c>
      <c r="R4" s="5">
        <v>20</v>
      </c>
      <c r="S4" s="5">
        <v>18</v>
      </c>
      <c r="T4" s="5">
        <v>11</v>
      </c>
      <c r="U4" s="163">
        <v>10</v>
      </c>
      <c r="V4" s="163">
        <v>20</v>
      </c>
      <c r="W4" s="5"/>
      <c r="X4" s="5">
        <v>20</v>
      </c>
      <c r="Y4" s="163">
        <v>16</v>
      </c>
      <c r="Z4" s="5">
        <f>VLOOKUP(M4,'12 Nep'!$B$4:$F$26,5,FALSE)</f>
        <v>12</v>
      </c>
      <c r="AA4" s="5"/>
      <c r="AB4" s="5"/>
      <c r="AC4" s="5"/>
      <c r="AD4" s="5"/>
      <c r="AE4" s="98">
        <f aca="true" t="shared" si="13" ref="AE4:AE40">K4</f>
        <v>2</v>
      </c>
      <c r="AG4" s="98">
        <f t="shared" si="12"/>
        <v>2</v>
      </c>
      <c r="AH4" s="98">
        <f aca="true" t="shared" si="14" ref="AH4:AH35">K4</f>
        <v>2</v>
      </c>
      <c r="AJ4" s="194"/>
    </row>
    <row r="5" spans="1:36" ht="12.75" customHeight="1">
      <c r="A5" s="3" t="str">
        <f t="shared" si="0"/>
        <v>3.</v>
      </c>
      <c r="B5" s="94">
        <v>4</v>
      </c>
      <c r="C5" s="3">
        <f t="shared" si="1"/>
        <v>1</v>
      </c>
      <c r="D5" s="25">
        <f t="shared" si="2"/>
        <v>1732522.201616016</v>
      </c>
      <c r="E5" s="23">
        <f t="shared" si="3"/>
        <v>25</v>
      </c>
      <c r="F5" s="23">
        <f t="shared" si="4"/>
        <v>22</v>
      </c>
      <c r="G5" s="23">
        <f t="shared" si="5"/>
        <v>20</v>
      </c>
      <c r="H5" s="23">
        <f t="shared" si="6"/>
        <v>16</v>
      </c>
      <c r="I5" s="24">
        <f t="shared" si="7"/>
        <v>16</v>
      </c>
      <c r="J5" s="24">
        <f t="shared" si="8"/>
        <v>16</v>
      </c>
      <c r="K5" s="3">
        <f t="shared" si="9"/>
        <v>3</v>
      </c>
      <c r="L5" s="3" t="str">
        <f t="shared" si="10"/>
        <v>▲1</v>
      </c>
      <c r="M5" s="166" t="s">
        <v>12</v>
      </c>
      <c r="N5" s="4">
        <f t="shared" si="11"/>
        <v>173.0004761904762</v>
      </c>
      <c r="O5" s="5">
        <v>11</v>
      </c>
      <c r="P5" s="5">
        <v>16</v>
      </c>
      <c r="Q5" s="5">
        <v>16</v>
      </c>
      <c r="R5" s="5">
        <v>12</v>
      </c>
      <c r="S5" s="113">
        <v>20</v>
      </c>
      <c r="T5" s="5">
        <v>16</v>
      </c>
      <c r="U5" s="163">
        <f>5+0.01/21</f>
        <v>5.00047619047619</v>
      </c>
      <c r="V5" s="163">
        <v>14</v>
      </c>
      <c r="W5" s="5"/>
      <c r="X5" s="5">
        <v>25</v>
      </c>
      <c r="Y5" s="5">
        <v>22</v>
      </c>
      <c r="Z5" s="5">
        <f>VLOOKUP(M5,'12 Nep'!$B$4:$F$26,5,FALSE)</f>
        <v>16</v>
      </c>
      <c r="AA5" s="5"/>
      <c r="AB5" s="5"/>
      <c r="AC5" s="5"/>
      <c r="AD5" s="5"/>
      <c r="AE5" s="98">
        <f t="shared" si="13"/>
        <v>3</v>
      </c>
      <c r="AG5" s="98">
        <f t="shared" si="12"/>
        <v>3</v>
      </c>
      <c r="AH5" s="98">
        <f t="shared" si="14"/>
        <v>3</v>
      </c>
      <c r="AJ5" s="194"/>
    </row>
    <row r="6" spans="1:36" ht="12.75">
      <c r="A6" s="3" t="str">
        <f t="shared" si="0"/>
        <v>4.</v>
      </c>
      <c r="B6" s="94">
        <v>3</v>
      </c>
      <c r="C6" s="3">
        <f t="shared" si="1"/>
        <v>-1</v>
      </c>
      <c r="D6" s="25">
        <f t="shared" si="2"/>
        <v>1732220.1818180177</v>
      </c>
      <c r="E6" s="23">
        <f t="shared" si="3"/>
        <v>22</v>
      </c>
      <c r="F6" s="23">
        <f t="shared" si="4"/>
        <v>20</v>
      </c>
      <c r="G6" s="23">
        <f t="shared" si="5"/>
        <v>18</v>
      </c>
      <c r="H6" s="23">
        <f t="shared" si="6"/>
        <v>18</v>
      </c>
      <c r="I6" s="24">
        <f t="shared" si="7"/>
        <v>18</v>
      </c>
      <c r="J6" s="24">
        <f t="shared" si="8"/>
        <v>18</v>
      </c>
      <c r="K6" s="3">
        <f t="shared" si="9"/>
        <v>4</v>
      </c>
      <c r="L6" s="3" t="str">
        <f t="shared" si="10"/>
        <v>▼1</v>
      </c>
      <c r="M6" s="72" t="s">
        <v>141</v>
      </c>
      <c r="N6" s="4">
        <f t="shared" si="11"/>
        <v>173.00055555555556</v>
      </c>
      <c r="O6" s="113">
        <v>18</v>
      </c>
      <c r="P6" s="163">
        <v>18</v>
      </c>
      <c r="Q6" s="5">
        <v>14</v>
      </c>
      <c r="R6" s="5">
        <f>5+0.01/18</f>
        <v>5.000555555555556</v>
      </c>
      <c r="S6" s="5">
        <v>15</v>
      </c>
      <c r="T6" s="5">
        <v>22</v>
      </c>
      <c r="U6" s="113">
        <v>18</v>
      </c>
      <c r="V6" s="5">
        <v>15</v>
      </c>
      <c r="W6" s="5"/>
      <c r="X6" s="5">
        <v>18</v>
      </c>
      <c r="Y6" s="5">
        <v>20</v>
      </c>
      <c r="Z6" s="5">
        <f>VLOOKUP(M6,'12 Nep'!$B$4:$F$26,5,FALSE)</f>
        <v>10</v>
      </c>
      <c r="AA6" s="5"/>
      <c r="AB6" s="5"/>
      <c r="AC6" s="5"/>
      <c r="AD6" s="5"/>
      <c r="AE6" s="98">
        <f t="shared" si="13"/>
        <v>4</v>
      </c>
      <c r="AG6" s="98">
        <f t="shared" si="12"/>
        <v>4</v>
      </c>
      <c r="AH6" s="98">
        <f t="shared" si="14"/>
        <v>4</v>
      </c>
      <c r="AJ6" s="194"/>
    </row>
    <row r="7" spans="1:36" ht="12.75">
      <c r="A7" s="3" t="str">
        <f t="shared" si="0"/>
        <v>5.</v>
      </c>
      <c r="B7" s="94">
        <v>5</v>
      </c>
      <c r="C7" s="3">
        <f t="shared" si="1"/>
        <v>0</v>
      </c>
      <c r="D7" s="25">
        <f t="shared" si="2"/>
        <v>1592222.2220160149</v>
      </c>
      <c r="E7" s="23">
        <f t="shared" si="3"/>
        <v>22</v>
      </c>
      <c r="F7" s="23">
        <f t="shared" si="4"/>
        <v>22</v>
      </c>
      <c r="G7" s="23">
        <f t="shared" si="5"/>
        <v>22</v>
      </c>
      <c r="H7" s="23">
        <f t="shared" si="6"/>
        <v>20</v>
      </c>
      <c r="I7" s="24">
        <f t="shared" si="7"/>
        <v>16</v>
      </c>
      <c r="J7" s="24">
        <f t="shared" si="8"/>
        <v>15</v>
      </c>
      <c r="K7" s="3">
        <f t="shared" si="9"/>
        <v>5</v>
      </c>
      <c r="L7" s="3" t="str">
        <f t="shared" si="10"/>
        <v>=</v>
      </c>
      <c r="M7" s="198" t="s">
        <v>9</v>
      </c>
      <c r="N7" s="4">
        <f t="shared" si="11"/>
        <v>159.00100250626568</v>
      </c>
      <c r="O7" s="163">
        <v>22</v>
      </c>
      <c r="P7" s="5">
        <v>22</v>
      </c>
      <c r="Q7" s="163">
        <v>20</v>
      </c>
      <c r="R7" s="5">
        <v>22</v>
      </c>
      <c r="S7" s="113">
        <v>16</v>
      </c>
      <c r="T7" s="5">
        <v>8</v>
      </c>
      <c r="U7" s="5">
        <f>5+0.01/21</f>
        <v>5.00047619047619</v>
      </c>
      <c r="V7" s="115">
        <v>10</v>
      </c>
      <c r="W7" s="5"/>
      <c r="X7" s="163">
        <f>5+0.01/19</f>
        <v>5.0005263157894735</v>
      </c>
      <c r="Y7" s="113">
        <v>14</v>
      </c>
      <c r="Z7" s="5">
        <f>VLOOKUP(M7,'12 Nep'!$B$4:$F$26,5,FALSE)</f>
        <v>15</v>
      </c>
      <c r="AA7" s="5"/>
      <c r="AB7" s="5"/>
      <c r="AC7" s="5"/>
      <c r="AD7" s="5"/>
      <c r="AE7" s="98">
        <f t="shared" si="13"/>
        <v>5</v>
      </c>
      <c r="AG7" s="98">
        <f t="shared" si="12"/>
        <v>5</v>
      </c>
      <c r="AH7" s="98">
        <f t="shared" si="14"/>
        <v>5</v>
      </c>
      <c r="AJ7" s="194"/>
    </row>
    <row r="8" spans="1:36" ht="12.75" customHeight="1">
      <c r="A8" s="3" t="str">
        <f t="shared" si="0"/>
        <v>6.</v>
      </c>
      <c r="B8" s="94">
        <v>6</v>
      </c>
      <c r="C8" s="3">
        <f t="shared" si="1"/>
        <v>0</v>
      </c>
      <c r="D8" s="25">
        <f t="shared" si="2"/>
        <v>1432525.2522180178</v>
      </c>
      <c r="E8" s="23">
        <f t="shared" si="3"/>
        <v>25</v>
      </c>
      <c r="F8" s="23">
        <f t="shared" si="4"/>
        <v>25</v>
      </c>
      <c r="G8" s="23">
        <f t="shared" si="5"/>
        <v>25</v>
      </c>
      <c r="H8" s="23">
        <f t="shared" si="6"/>
        <v>22</v>
      </c>
      <c r="I8" s="24">
        <f t="shared" si="7"/>
        <v>18</v>
      </c>
      <c r="J8" s="24">
        <f t="shared" si="8"/>
        <v>18</v>
      </c>
      <c r="K8" s="3">
        <f t="shared" si="9"/>
        <v>6</v>
      </c>
      <c r="L8" s="3" t="str">
        <f t="shared" si="10"/>
        <v>=</v>
      </c>
      <c r="M8" s="166" t="s">
        <v>4</v>
      </c>
      <c r="N8" s="4">
        <f t="shared" si="11"/>
        <v>143.00100250626565</v>
      </c>
      <c r="O8" s="5"/>
      <c r="P8" s="5"/>
      <c r="Q8" s="163">
        <v>25</v>
      </c>
      <c r="R8" s="5"/>
      <c r="S8" s="163">
        <v>25</v>
      </c>
      <c r="T8" s="163">
        <v>18</v>
      </c>
      <c r="U8" s="5">
        <v>22</v>
      </c>
      <c r="V8" s="5">
        <v>18</v>
      </c>
      <c r="W8" s="5"/>
      <c r="X8" s="5">
        <f>5+0.01/19</f>
        <v>5.0005263157894735</v>
      </c>
      <c r="Y8" s="5">
        <v>25</v>
      </c>
      <c r="Z8" s="5">
        <f>VLOOKUP(M8,'12 Nep'!$B$4:$F$26,5,FALSE)</f>
        <v>5.00047619047619</v>
      </c>
      <c r="AA8" s="5"/>
      <c r="AB8" s="5"/>
      <c r="AC8" s="5"/>
      <c r="AD8" s="5"/>
      <c r="AE8" s="98">
        <f t="shared" si="13"/>
        <v>6</v>
      </c>
      <c r="AG8" s="98">
        <f t="shared" si="12"/>
        <v>6</v>
      </c>
      <c r="AH8" s="98">
        <f t="shared" si="14"/>
        <v>6</v>
      </c>
      <c r="AJ8" s="194"/>
    </row>
    <row r="9" spans="1:36" ht="12.75" customHeight="1">
      <c r="A9" s="3" t="str">
        <f t="shared" si="0"/>
        <v>7.</v>
      </c>
      <c r="B9" s="94">
        <v>7</v>
      </c>
      <c r="C9" s="3">
        <f t="shared" si="1"/>
        <v>0</v>
      </c>
      <c r="D9" s="25">
        <f t="shared" si="2"/>
        <v>1341514.141313013</v>
      </c>
      <c r="E9" s="23">
        <f t="shared" si="3"/>
        <v>15</v>
      </c>
      <c r="F9" s="23">
        <f t="shared" si="4"/>
        <v>14</v>
      </c>
      <c r="G9" s="23">
        <f t="shared" si="5"/>
        <v>14</v>
      </c>
      <c r="H9" s="23">
        <f t="shared" si="6"/>
        <v>13</v>
      </c>
      <c r="I9" s="24">
        <f t="shared" si="7"/>
        <v>13</v>
      </c>
      <c r="J9" s="24">
        <f t="shared" si="8"/>
        <v>13</v>
      </c>
      <c r="K9" s="3">
        <f t="shared" si="9"/>
        <v>7</v>
      </c>
      <c r="L9" s="3" t="str">
        <f t="shared" si="10"/>
        <v>=</v>
      </c>
      <c r="M9" s="72" t="s">
        <v>27</v>
      </c>
      <c r="N9" s="4">
        <f t="shared" si="11"/>
        <v>134.000625</v>
      </c>
      <c r="O9" s="5">
        <v>14</v>
      </c>
      <c r="P9" s="5">
        <v>13</v>
      </c>
      <c r="Q9" s="5">
        <v>13</v>
      </c>
      <c r="R9" s="5">
        <v>15</v>
      </c>
      <c r="S9" s="113">
        <v>13</v>
      </c>
      <c r="T9" s="5">
        <v>10</v>
      </c>
      <c r="U9" s="5">
        <v>14</v>
      </c>
      <c r="V9" s="5">
        <v>13</v>
      </c>
      <c r="W9" s="5"/>
      <c r="X9" s="113">
        <v>12</v>
      </c>
      <c r="Y9" s="163">
        <v>12</v>
      </c>
      <c r="Z9" s="5">
        <f>VLOOKUP(M9,'12 Nep'!$B$4:$F$26,5,FALSE)</f>
        <v>5.000625</v>
      </c>
      <c r="AA9" s="5"/>
      <c r="AB9" s="5"/>
      <c r="AC9" s="5"/>
      <c r="AD9" s="5"/>
      <c r="AE9" s="98">
        <f t="shared" si="13"/>
        <v>7</v>
      </c>
      <c r="AG9" s="98">
        <f t="shared" si="12"/>
        <v>7</v>
      </c>
      <c r="AH9" s="98">
        <f t="shared" si="14"/>
        <v>7</v>
      </c>
      <c r="AJ9" s="194"/>
    </row>
    <row r="10" spans="1:36" ht="12.75">
      <c r="A10" s="3" t="str">
        <f t="shared" si="0"/>
        <v>8.</v>
      </c>
      <c r="B10" s="94">
        <v>9</v>
      </c>
      <c r="C10" s="3">
        <f t="shared" si="1"/>
        <v>1</v>
      </c>
      <c r="D10" s="25">
        <f t="shared" si="2"/>
        <v>1241815.141313013</v>
      </c>
      <c r="E10" s="23">
        <f t="shared" si="3"/>
        <v>18</v>
      </c>
      <c r="F10" s="23">
        <f t="shared" si="4"/>
        <v>15</v>
      </c>
      <c r="G10" s="23">
        <f t="shared" si="5"/>
        <v>14</v>
      </c>
      <c r="H10" s="23">
        <f t="shared" si="6"/>
        <v>13</v>
      </c>
      <c r="I10" s="24">
        <f t="shared" si="7"/>
        <v>13</v>
      </c>
      <c r="J10" s="24">
        <f t="shared" si="8"/>
        <v>13</v>
      </c>
      <c r="K10" s="3">
        <f t="shared" si="9"/>
        <v>8</v>
      </c>
      <c r="L10" s="3" t="str">
        <f t="shared" si="10"/>
        <v>▲1</v>
      </c>
      <c r="M10" s="166" t="s">
        <v>13</v>
      </c>
      <c r="N10" s="4">
        <f t="shared" si="11"/>
        <v>124.00125</v>
      </c>
      <c r="O10" s="5">
        <v>13</v>
      </c>
      <c r="P10" s="5">
        <v>14</v>
      </c>
      <c r="Q10" s="5">
        <v>7</v>
      </c>
      <c r="R10" s="5">
        <v>18</v>
      </c>
      <c r="S10" s="5">
        <f>5+0.01/16</f>
        <v>5.000625</v>
      </c>
      <c r="T10" s="163">
        <v>13</v>
      </c>
      <c r="U10" s="113">
        <v>15</v>
      </c>
      <c r="V10" s="5">
        <v>8</v>
      </c>
      <c r="W10" s="5"/>
      <c r="X10" s="115">
        <v>13</v>
      </c>
      <c r="Y10" s="163">
        <f>5+0.01/16</f>
        <v>5.000625</v>
      </c>
      <c r="Z10" s="5">
        <f>VLOOKUP(M10,'12 Nep'!$B$4:$F$26,5,FALSE)</f>
        <v>13</v>
      </c>
      <c r="AA10" s="5"/>
      <c r="AB10" s="5"/>
      <c r="AC10" s="5"/>
      <c r="AD10" s="5"/>
      <c r="AE10" s="98">
        <f t="shared" si="13"/>
        <v>8</v>
      </c>
      <c r="AG10" s="98">
        <f t="shared" si="12"/>
        <v>8</v>
      </c>
      <c r="AH10" s="98">
        <f t="shared" si="14"/>
        <v>8</v>
      </c>
      <c r="AJ10" s="194"/>
    </row>
    <row r="11" spans="1:36" ht="12.75">
      <c r="A11" s="3" t="str">
        <f t="shared" si="0"/>
        <v>9.</v>
      </c>
      <c r="B11" s="94">
        <v>8</v>
      </c>
      <c r="C11" s="3">
        <f t="shared" si="1"/>
        <v>-1</v>
      </c>
      <c r="D11" s="25">
        <f t="shared" si="2"/>
        <v>1221615.131211011</v>
      </c>
      <c r="E11" s="23">
        <f t="shared" si="3"/>
        <v>16</v>
      </c>
      <c r="F11" s="23">
        <f t="shared" si="4"/>
        <v>15</v>
      </c>
      <c r="G11" s="23">
        <f t="shared" si="5"/>
        <v>13</v>
      </c>
      <c r="H11" s="23">
        <f t="shared" si="6"/>
        <v>12</v>
      </c>
      <c r="I11" s="24">
        <f t="shared" si="7"/>
        <v>11</v>
      </c>
      <c r="J11" s="24">
        <f t="shared" si="8"/>
        <v>11</v>
      </c>
      <c r="K11" s="3">
        <f t="shared" si="9"/>
        <v>9</v>
      </c>
      <c r="L11" s="3" t="str">
        <f t="shared" si="10"/>
        <v>▼1</v>
      </c>
      <c r="M11" s="72" t="s">
        <v>3</v>
      </c>
      <c r="N11" s="4">
        <f t="shared" si="11"/>
        <v>122</v>
      </c>
      <c r="O11" s="115">
        <v>10</v>
      </c>
      <c r="P11" s="163">
        <v>11</v>
      </c>
      <c r="Q11" s="5">
        <v>12</v>
      </c>
      <c r="R11" s="5">
        <v>13</v>
      </c>
      <c r="S11" s="5">
        <v>11</v>
      </c>
      <c r="T11" s="113">
        <v>15</v>
      </c>
      <c r="U11" s="5">
        <v>16</v>
      </c>
      <c r="V11" s="163">
        <v>7</v>
      </c>
      <c r="W11" s="5"/>
      <c r="X11" s="5">
        <v>8</v>
      </c>
      <c r="Y11" s="5">
        <v>11</v>
      </c>
      <c r="Z11" s="5">
        <f>VLOOKUP(M11,'12 Nep'!$B$4:$F$26,5,FALSE)</f>
        <v>8</v>
      </c>
      <c r="AA11" s="5"/>
      <c r="AB11" s="5"/>
      <c r="AC11" s="5"/>
      <c r="AD11" s="5"/>
      <c r="AE11" s="98">
        <f t="shared" si="13"/>
        <v>9</v>
      </c>
      <c r="AG11" s="98">
        <f t="shared" si="12"/>
        <v>9</v>
      </c>
      <c r="AH11" s="98">
        <f t="shared" si="14"/>
        <v>9</v>
      </c>
      <c r="AJ11" s="194"/>
    </row>
    <row r="12" spans="1:36" ht="12.75" customHeight="1">
      <c r="A12" s="3" t="str">
        <f t="shared" si="0"/>
        <v>10.</v>
      </c>
      <c r="B12" s="94">
        <v>10</v>
      </c>
      <c r="C12" s="3">
        <f t="shared" si="1"/>
        <v>0</v>
      </c>
      <c r="D12" s="25">
        <f t="shared" si="2"/>
        <v>1192015.1413110108</v>
      </c>
      <c r="E12" s="23">
        <f t="shared" si="3"/>
        <v>20</v>
      </c>
      <c r="F12" s="23">
        <f t="shared" si="4"/>
        <v>15</v>
      </c>
      <c r="G12" s="23">
        <f t="shared" si="5"/>
        <v>14</v>
      </c>
      <c r="H12" s="23">
        <f t="shared" si="6"/>
        <v>13</v>
      </c>
      <c r="I12" s="24">
        <f t="shared" si="7"/>
        <v>11</v>
      </c>
      <c r="J12" s="24">
        <f t="shared" si="8"/>
        <v>11</v>
      </c>
      <c r="K12" s="3">
        <f t="shared" si="9"/>
        <v>10</v>
      </c>
      <c r="L12" s="3" t="str">
        <f t="shared" si="10"/>
        <v>=</v>
      </c>
      <c r="M12" s="198" t="s">
        <v>5</v>
      </c>
      <c r="N12" s="4">
        <f t="shared" si="11"/>
        <v>119.00118055555556</v>
      </c>
      <c r="O12" s="5">
        <v>7</v>
      </c>
      <c r="P12" s="5">
        <v>15</v>
      </c>
      <c r="Q12" s="5">
        <f>5+0.01/18</f>
        <v>5.000555555555556</v>
      </c>
      <c r="R12" s="5">
        <v>11</v>
      </c>
      <c r="S12" s="163">
        <v>10</v>
      </c>
      <c r="T12" s="163">
        <v>20</v>
      </c>
      <c r="U12" s="163">
        <v>13</v>
      </c>
      <c r="V12" s="163">
        <f>5+0.01/16</f>
        <v>5.000625</v>
      </c>
      <c r="W12" s="5"/>
      <c r="X12" s="113">
        <v>14</v>
      </c>
      <c r="Y12" s="113">
        <v>8</v>
      </c>
      <c r="Z12" s="5">
        <f>VLOOKUP(M12,'12 Nep'!$B$4:$F$26,5,FALSE)</f>
        <v>11</v>
      </c>
      <c r="AA12" s="5"/>
      <c r="AB12" s="5"/>
      <c r="AC12" s="5"/>
      <c r="AD12" s="5"/>
      <c r="AE12" s="98">
        <f t="shared" si="13"/>
        <v>10</v>
      </c>
      <c r="AG12" s="98">
        <f t="shared" si="12"/>
        <v>10</v>
      </c>
      <c r="AH12" s="98">
        <f t="shared" si="14"/>
        <v>10</v>
      </c>
      <c r="AJ12" s="194"/>
    </row>
    <row r="13" spans="1:36" ht="12.75">
      <c r="A13" s="3" t="str">
        <f t="shared" si="0"/>
        <v>11.</v>
      </c>
      <c r="B13" s="94">
        <v>11</v>
      </c>
      <c r="C13" s="3">
        <f t="shared" si="1"/>
        <v>0</v>
      </c>
      <c r="D13" s="25">
        <f t="shared" si="2"/>
        <v>1141515.151414013</v>
      </c>
      <c r="E13" s="23">
        <f t="shared" si="3"/>
        <v>15</v>
      </c>
      <c r="F13" s="23">
        <f t="shared" si="4"/>
        <v>15</v>
      </c>
      <c r="G13" s="23">
        <f t="shared" si="5"/>
        <v>15</v>
      </c>
      <c r="H13" s="23">
        <f t="shared" si="6"/>
        <v>14</v>
      </c>
      <c r="I13" s="24">
        <f t="shared" si="7"/>
        <v>14</v>
      </c>
      <c r="J13" s="24">
        <f t="shared" si="8"/>
        <v>13</v>
      </c>
      <c r="K13" s="3">
        <f t="shared" si="9"/>
        <v>11</v>
      </c>
      <c r="L13" s="3" t="str">
        <f t="shared" si="10"/>
        <v>=</v>
      </c>
      <c r="M13" s="72" t="s">
        <v>79</v>
      </c>
      <c r="N13" s="4">
        <f t="shared" si="11"/>
        <v>114.00103174603176</v>
      </c>
      <c r="O13" s="5">
        <v>15</v>
      </c>
      <c r="P13" s="5">
        <f>5+0.01/18</f>
        <v>5.000555555555556</v>
      </c>
      <c r="Q13" s="163">
        <v>15</v>
      </c>
      <c r="R13" s="5">
        <v>14</v>
      </c>
      <c r="S13" s="5">
        <v>14</v>
      </c>
      <c r="T13" s="5">
        <v>6</v>
      </c>
      <c r="U13" s="163">
        <f>5+0.01/21</f>
        <v>5.00047619047619</v>
      </c>
      <c r="V13" s="115">
        <v>6</v>
      </c>
      <c r="W13" s="5"/>
      <c r="X13" s="5">
        <v>15</v>
      </c>
      <c r="Y13" s="5">
        <v>13</v>
      </c>
      <c r="Z13" s="5">
        <f>VLOOKUP(M13,'12 Nep'!$B$4:$F$26,5,FALSE)</f>
        <v>6</v>
      </c>
      <c r="AA13" s="5"/>
      <c r="AB13" s="5"/>
      <c r="AC13" s="5"/>
      <c r="AD13" s="5"/>
      <c r="AE13" s="98">
        <f t="shared" si="13"/>
        <v>11</v>
      </c>
      <c r="AG13" s="98">
        <f t="shared" si="12"/>
        <v>11</v>
      </c>
      <c r="AH13" s="98">
        <f t="shared" si="14"/>
        <v>11</v>
      </c>
      <c r="AJ13" s="194"/>
    </row>
    <row r="14" spans="1:36" ht="12.75" customHeight="1">
      <c r="A14" s="3" t="str">
        <f t="shared" si="0"/>
        <v>12.</v>
      </c>
      <c r="B14" s="94">
        <v>12</v>
      </c>
      <c r="C14" s="3">
        <f t="shared" si="1"/>
        <v>0</v>
      </c>
      <c r="D14" s="25">
        <f t="shared" si="2"/>
        <v>1112525.252214</v>
      </c>
      <c r="E14" s="23">
        <f t="shared" si="3"/>
        <v>25</v>
      </c>
      <c r="F14" s="23">
        <f t="shared" si="4"/>
        <v>25</v>
      </c>
      <c r="G14" s="23">
        <f t="shared" si="5"/>
        <v>25</v>
      </c>
      <c r="H14" s="23">
        <f t="shared" si="6"/>
        <v>22</v>
      </c>
      <c r="I14" s="24">
        <f t="shared" si="7"/>
        <v>14</v>
      </c>
      <c r="J14" s="24">
        <f t="shared" si="8"/>
        <v>0</v>
      </c>
      <c r="K14" s="3">
        <f t="shared" si="9"/>
        <v>12</v>
      </c>
      <c r="L14" s="3" t="str">
        <f t="shared" si="10"/>
        <v>=</v>
      </c>
      <c r="M14" s="166" t="s">
        <v>140</v>
      </c>
      <c r="N14" s="4">
        <f t="shared" si="11"/>
        <v>111</v>
      </c>
      <c r="O14" s="5"/>
      <c r="P14" s="5">
        <v>25</v>
      </c>
      <c r="Q14" s="5"/>
      <c r="R14" s="5">
        <v>25</v>
      </c>
      <c r="S14" s="5"/>
      <c r="T14" s="163">
        <v>14</v>
      </c>
      <c r="U14" s="163">
        <v>25</v>
      </c>
      <c r="V14" s="5"/>
      <c r="W14" s="5"/>
      <c r="X14" s="5"/>
      <c r="Y14" s="5"/>
      <c r="Z14" s="5">
        <f>VLOOKUP(M14,'12 Nep'!$B$4:$F$26,5,FALSE)</f>
        <v>22</v>
      </c>
      <c r="AA14" s="5"/>
      <c r="AB14" s="5"/>
      <c r="AC14" s="5"/>
      <c r="AD14" s="5"/>
      <c r="AE14" s="98">
        <f t="shared" si="13"/>
        <v>12</v>
      </c>
      <c r="AG14" s="98">
        <f t="shared" si="12"/>
        <v>12</v>
      </c>
      <c r="AH14" s="98">
        <f t="shared" si="14"/>
        <v>12</v>
      </c>
      <c r="AJ14" s="194"/>
    </row>
    <row r="15" spans="1:36" ht="12.75">
      <c r="A15" s="3" t="str">
        <f t="shared" si="0"/>
        <v>13.</v>
      </c>
      <c r="B15" s="94">
        <v>14</v>
      </c>
      <c r="C15" s="3">
        <f t="shared" si="1"/>
        <v>1</v>
      </c>
      <c r="D15" s="25">
        <f t="shared" si="2"/>
        <v>931212.1211090089</v>
      </c>
      <c r="E15" s="23">
        <f t="shared" si="3"/>
        <v>12</v>
      </c>
      <c r="F15" s="23">
        <f t="shared" si="4"/>
        <v>12</v>
      </c>
      <c r="G15" s="23">
        <f t="shared" si="5"/>
        <v>12</v>
      </c>
      <c r="H15" s="23">
        <f t="shared" si="6"/>
        <v>11</v>
      </c>
      <c r="I15" s="24">
        <f t="shared" si="7"/>
        <v>9</v>
      </c>
      <c r="J15" s="24">
        <f t="shared" si="8"/>
        <v>9</v>
      </c>
      <c r="K15" s="3">
        <f t="shared" si="9"/>
        <v>13</v>
      </c>
      <c r="L15" s="3" t="str">
        <f t="shared" si="10"/>
        <v>▲1</v>
      </c>
      <c r="M15" s="198" t="s">
        <v>11</v>
      </c>
      <c r="N15" s="4">
        <f t="shared" si="11"/>
        <v>93.00173955108359</v>
      </c>
      <c r="O15" s="5">
        <f>5+0.01/17</f>
        <v>5.000588235294118</v>
      </c>
      <c r="P15" s="115">
        <v>9</v>
      </c>
      <c r="Q15" s="5">
        <v>11</v>
      </c>
      <c r="R15" s="5">
        <f>5+0.01/16</f>
        <v>5.000625</v>
      </c>
      <c r="S15" s="163">
        <v>12</v>
      </c>
      <c r="T15" s="115">
        <v>7</v>
      </c>
      <c r="U15" s="163">
        <v>12</v>
      </c>
      <c r="V15" s="113">
        <v>12</v>
      </c>
      <c r="W15" s="5"/>
      <c r="X15" s="5">
        <f>5+0.01/19</f>
        <v>5.0005263157894735</v>
      </c>
      <c r="Y15" s="5">
        <v>6</v>
      </c>
      <c r="Z15" s="5">
        <f>VLOOKUP(M15,'12 Nep'!$B$4:$F$26,5,FALSE)</f>
        <v>9</v>
      </c>
      <c r="AA15" s="5"/>
      <c r="AB15" s="5"/>
      <c r="AC15" s="5"/>
      <c r="AD15" s="5"/>
      <c r="AE15" s="98">
        <f t="shared" si="13"/>
        <v>13</v>
      </c>
      <c r="AG15" s="98">
        <f t="shared" si="12"/>
        <v>13</v>
      </c>
      <c r="AH15" s="98">
        <f t="shared" si="14"/>
        <v>13</v>
      </c>
      <c r="AJ15" s="194"/>
    </row>
    <row r="16" spans="1:36" ht="12.75">
      <c r="A16" s="3" t="str">
        <f t="shared" si="0"/>
        <v>14.</v>
      </c>
      <c r="B16" s="94">
        <v>13</v>
      </c>
      <c r="C16" s="3">
        <f t="shared" si="1"/>
        <v>-1</v>
      </c>
      <c r="D16" s="25">
        <f t="shared" si="2"/>
        <v>891512.1009090089</v>
      </c>
      <c r="E16" s="23">
        <f t="shared" si="3"/>
        <v>15</v>
      </c>
      <c r="F16" s="23">
        <f t="shared" si="4"/>
        <v>12</v>
      </c>
      <c r="G16" s="23">
        <f t="shared" si="5"/>
        <v>10</v>
      </c>
      <c r="H16" s="23">
        <f t="shared" si="6"/>
        <v>9</v>
      </c>
      <c r="I16" s="24">
        <f t="shared" si="7"/>
        <v>9</v>
      </c>
      <c r="J16" s="24">
        <f t="shared" si="8"/>
        <v>9</v>
      </c>
      <c r="K16" s="3">
        <f t="shared" si="9"/>
        <v>14</v>
      </c>
      <c r="L16" s="3" t="str">
        <f t="shared" si="10"/>
        <v>▼1</v>
      </c>
      <c r="M16" s="198" t="s">
        <v>7</v>
      </c>
      <c r="N16" s="4">
        <f t="shared" si="11"/>
        <v>89.00108187134504</v>
      </c>
      <c r="O16" s="5">
        <v>12</v>
      </c>
      <c r="P16" s="5">
        <f>5+0.01/18</f>
        <v>5.000555555555556</v>
      </c>
      <c r="Q16" s="113">
        <v>8</v>
      </c>
      <c r="R16" s="163">
        <v>10</v>
      </c>
      <c r="S16" s="5">
        <v>9</v>
      </c>
      <c r="T16" s="5">
        <v>9</v>
      </c>
      <c r="U16" s="163">
        <v>7</v>
      </c>
      <c r="V16" s="163">
        <v>9</v>
      </c>
      <c r="W16" s="5"/>
      <c r="X16" s="5"/>
      <c r="Y16" s="163">
        <v>15</v>
      </c>
      <c r="Z16" s="5">
        <f>VLOOKUP(M16,'12 Nep'!$B$4:$F$26,5,FALSE)</f>
        <v>5.0005263157894735</v>
      </c>
      <c r="AA16" s="5"/>
      <c r="AB16" s="5"/>
      <c r="AC16" s="5"/>
      <c r="AD16" s="5"/>
      <c r="AE16" s="98">
        <f t="shared" si="13"/>
        <v>14</v>
      </c>
      <c r="AG16" s="98">
        <f t="shared" si="12"/>
        <v>14</v>
      </c>
      <c r="AH16" s="98">
        <f t="shared" si="14"/>
        <v>14</v>
      </c>
      <c r="AJ16" s="194"/>
    </row>
    <row r="17" spans="1:36" ht="12.75">
      <c r="A17" s="3" t="str">
        <f t="shared" si="0"/>
        <v>15.</v>
      </c>
      <c r="B17" s="94">
        <v>15</v>
      </c>
      <c r="C17" s="3">
        <f t="shared" si="1"/>
        <v>0</v>
      </c>
      <c r="D17" s="25">
        <f t="shared" si="2"/>
        <v>841211.1009080079</v>
      </c>
      <c r="E17" s="23">
        <f t="shared" si="3"/>
        <v>12</v>
      </c>
      <c r="F17" s="23">
        <f t="shared" si="4"/>
        <v>11</v>
      </c>
      <c r="G17" s="23">
        <f t="shared" si="5"/>
        <v>10</v>
      </c>
      <c r="H17" s="23">
        <f t="shared" si="6"/>
        <v>9</v>
      </c>
      <c r="I17" s="24">
        <f t="shared" si="7"/>
        <v>8</v>
      </c>
      <c r="J17" s="24">
        <f t="shared" si="8"/>
        <v>8</v>
      </c>
      <c r="K17" s="3">
        <f t="shared" si="9"/>
        <v>15</v>
      </c>
      <c r="L17" s="3" t="str">
        <f t="shared" si="10"/>
        <v>=</v>
      </c>
      <c r="M17" s="72" t="s">
        <v>131</v>
      </c>
      <c r="N17" s="4">
        <f t="shared" si="11"/>
        <v>84.00208730158731</v>
      </c>
      <c r="O17" s="5">
        <f>5+0.01/18</f>
        <v>5.000555555555556</v>
      </c>
      <c r="P17" s="5">
        <v>8</v>
      </c>
      <c r="Q17" s="5">
        <v>6</v>
      </c>
      <c r="R17" s="5">
        <f>5+0.01/18</f>
        <v>5.000555555555556</v>
      </c>
      <c r="S17" s="5">
        <v>8</v>
      </c>
      <c r="T17" s="5">
        <v>12</v>
      </c>
      <c r="U17" s="5">
        <v>11</v>
      </c>
      <c r="V17" s="5">
        <f>5+0.01/21</f>
        <v>5.00047619047619</v>
      </c>
      <c r="W17" s="5"/>
      <c r="X17" s="163">
        <v>9</v>
      </c>
      <c r="Y17" s="5">
        <v>10</v>
      </c>
      <c r="Z17" s="5">
        <f>VLOOKUP(M17,'12 Nep'!$B$4:$F$26,5,FALSE)</f>
        <v>5.0005</v>
      </c>
      <c r="AA17" s="5"/>
      <c r="AB17" s="5"/>
      <c r="AC17" s="5"/>
      <c r="AD17" s="5"/>
      <c r="AE17" s="98">
        <f t="shared" si="13"/>
        <v>15</v>
      </c>
      <c r="AG17" s="98">
        <f t="shared" si="12"/>
        <v>15</v>
      </c>
      <c r="AH17" s="98">
        <f t="shared" si="14"/>
        <v>15</v>
      </c>
      <c r="AJ17" s="194"/>
    </row>
    <row r="18" spans="1:36" ht="12.75">
      <c r="A18" s="3" t="str">
        <f t="shared" si="0"/>
        <v>16.</v>
      </c>
      <c r="B18" s="94">
        <v>16</v>
      </c>
      <c r="C18" s="3">
        <f t="shared" si="1"/>
        <v>0</v>
      </c>
      <c r="D18" s="25">
        <f t="shared" si="2"/>
        <v>821811.0906060061</v>
      </c>
      <c r="E18" s="23">
        <f t="shared" si="3"/>
        <v>18</v>
      </c>
      <c r="F18" s="23">
        <f t="shared" si="4"/>
        <v>11</v>
      </c>
      <c r="G18" s="23">
        <f t="shared" si="5"/>
        <v>9</v>
      </c>
      <c r="H18" s="23">
        <f t="shared" si="6"/>
        <v>6</v>
      </c>
      <c r="I18" s="24">
        <f t="shared" si="7"/>
        <v>6</v>
      </c>
      <c r="J18" s="24">
        <f t="shared" si="8"/>
        <v>6</v>
      </c>
      <c r="K18" s="3">
        <f t="shared" si="9"/>
        <v>16</v>
      </c>
      <c r="L18" s="3" t="str">
        <f t="shared" si="10"/>
        <v>=</v>
      </c>
      <c r="M18" s="198" t="s">
        <v>123</v>
      </c>
      <c r="N18" s="4">
        <f t="shared" si="11"/>
        <v>82.00233187134502</v>
      </c>
      <c r="O18" s="115">
        <v>6</v>
      </c>
      <c r="P18" s="5">
        <v>6</v>
      </c>
      <c r="Q18" s="163">
        <f>5+0.01/16</f>
        <v>5.000625</v>
      </c>
      <c r="R18" s="5">
        <v>9</v>
      </c>
      <c r="S18" s="163">
        <v>6</v>
      </c>
      <c r="T18" s="5">
        <f>5+0.01/16</f>
        <v>5.000625</v>
      </c>
      <c r="U18" s="163">
        <v>6</v>
      </c>
      <c r="V18" s="5">
        <v>11</v>
      </c>
      <c r="W18" s="5"/>
      <c r="X18" s="5">
        <f>5+0.01/19</f>
        <v>5.0005263157894735</v>
      </c>
      <c r="Y18" s="113">
        <v>18</v>
      </c>
      <c r="Z18" s="5">
        <f>VLOOKUP(M18,'12 Nep'!$B$4:$F$26,5,FALSE)</f>
        <v>5.000555555555556</v>
      </c>
      <c r="AA18" s="5"/>
      <c r="AB18" s="5"/>
      <c r="AC18" s="5"/>
      <c r="AD18" s="5"/>
      <c r="AE18" s="98">
        <f t="shared" si="13"/>
        <v>16</v>
      </c>
      <c r="AG18" s="98">
        <f t="shared" si="12"/>
        <v>16</v>
      </c>
      <c r="AH18" s="98">
        <f t="shared" si="14"/>
        <v>16</v>
      </c>
      <c r="AJ18" s="194"/>
    </row>
    <row r="19" spans="1:36" ht="12.75">
      <c r="A19" s="3" t="str">
        <f t="shared" si="0"/>
        <v>17.</v>
      </c>
      <c r="B19" s="94">
        <v>19</v>
      </c>
      <c r="C19" s="3">
        <f t="shared" si="1"/>
        <v>2</v>
      </c>
      <c r="D19" s="25">
        <f t="shared" si="2"/>
        <v>722525.22</v>
      </c>
      <c r="E19" s="23">
        <f t="shared" si="3"/>
        <v>25</v>
      </c>
      <c r="F19" s="23">
        <f t="shared" si="4"/>
        <v>25</v>
      </c>
      <c r="G19" s="23">
        <f t="shared" si="5"/>
        <v>22</v>
      </c>
      <c r="H19" s="23">
        <f t="shared" si="6"/>
        <v>0</v>
      </c>
      <c r="I19" s="24">
        <f t="shared" si="7"/>
        <v>0</v>
      </c>
      <c r="J19" s="24">
        <f t="shared" si="8"/>
        <v>0</v>
      </c>
      <c r="K19" s="3">
        <f t="shared" si="9"/>
        <v>17</v>
      </c>
      <c r="L19" s="3" t="str">
        <f t="shared" si="10"/>
        <v>▲2</v>
      </c>
      <c r="M19" s="72" t="s">
        <v>85</v>
      </c>
      <c r="N19" s="4">
        <f t="shared" si="11"/>
        <v>72</v>
      </c>
      <c r="O19" s="5"/>
      <c r="P19" s="5"/>
      <c r="Q19" s="163">
        <v>22</v>
      </c>
      <c r="R19" s="5"/>
      <c r="S19" s="5"/>
      <c r="T19" s="5"/>
      <c r="U19" s="5"/>
      <c r="V19" s="163">
        <v>25</v>
      </c>
      <c r="W19" s="5"/>
      <c r="X19" s="5"/>
      <c r="Y19" s="5"/>
      <c r="Z19" s="5">
        <f>VLOOKUP(M19,'12 Nep'!$B$4:$F$26,5,FALSE)</f>
        <v>25</v>
      </c>
      <c r="AA19" s="5"/>
      <c r="AB19" s="5"/>
      <c r="AC19" s="5"/>
      <c r="AD19" s="5"/>
      <c r="AE19" s="98">
        <f t="shared" si="13"/>
        <v>17</v>
      </c>
      <c r="AG19" s="98">
        <f t="shared" si="12"/>
        <v>17</v>
      </c>
      <c r="AH19" s="98">
        <f t="shared" si="14"/>
        <v>17</v>
      </c>
      <c r="AJ19" s="194"/>
    </row>
    <row r="20" spans="1:36" ht="12.75">
      <c r="A20" s="3" t="str">
        <f t="shared" si="0"/>
        <v>18.</v>
      </c>
      <c r="B20" s="94">
        <v>18</v>
      </c>
      <c r="C20" s="3">
        <f t="shared" si="1"/>
        <v>0</v>
      </c>
      <c r="D20" s="25">
        <f t="shared" si="2"/>
        <v>702522.1805000526</v>
      </c>
      <c r="E20" s="23">
        <f t="shared" si="3"/>
        <v>25</v>
      </c>
      <c r="F20" s="23">
        <f t="shared" si="4"/>
        <v>22</v>
      </c>
      <c r="G20" s="23">
        <f t="shared" si="5"/>
        <v>18</v>
      </c>
      <c r="H20" s="23">
        <f t="shared" si="6"/>
        <v>5.0005263157894735</v>
      </c>
      <c r="I20" s="24">
        <f t="shared" si="7"/>
        <v>0</v>
      </c>
      <c r="J20" s="24">
        <f t="shared" si="8"/>
        <v>0</v>
      </c>
      <c r="K20" s="3">
        <f t="shared" si="9"/>
        <v>18</v>
      </c>
      <c r="L20" s="3" t="str">
        <f t="shared" si="10"/>
        <v>=</v>
      </c>
      <c r="M20" s="72" t="s">
        <v>118</v>
      </c>
      <c r="N20" s="4">
        <f t="shared" si="11"/>
        <v>70.00052631578947</v>
      </c>
      <c r="O20" s="5">
        <v>25</v>
      </c>
      <c r="P20" s="5"/>
      <c r="Q20" s="5"/>
      <c r="R20" s="5"/>
      <c r="S20" s="5"/>
      <c r="T20" s="163">
        <f>5+0.01/19</f>
        <v>5.0005263157894735</v>
      </c>
      <c r="U20" s="5"/>
      <c r="V20" s="5">
        <v>22</v>
      </c>
      <c r="W20" s="5"/>
      <c r="X20" s="5"/>
      <c r="Y20" s="5"/>
      <c r="Z20" s="5">
        <f>VLOOKUP(M20,'12 Nep'!$B$4:$F$26,5,FALSE)</f>
        <v>18</v>
      </c>
      <c r="AA20" s="5"/>
      <c r="AB20" s="5"/>
      <c r="AC20" s="5"/>
      <c r="AD20" s="5"/>
      <c r="AE20" s="98">
        <f t="shared" si="13"/>
        <v>18</v>
      </c>
      <c r="AG20" s="98">
        <f t="shared" si="12"/>
        <v>18</v>
      </c>
      <c r="AH20" s="98">
        <f t="shared" si="14"/>
        <v>18</v>
      </c>
      <c r="AJ20" s="194"/>
    </row>
    <row r="21" spans="1:36" ht="12.75">
      <c r="A21" s="3" t="str">
        <f t="shared" si="0"/>
        <v>19.</v>
      </c>
      <c r="B21" s="94">
        <v>17</v>
      </c>
      <c r="C21" s="3">
        <f t="shared" si="1"/>
        <v>-2</v>
      </c>
      <c r="D21" s="25">
        <f t="shared" si="2"/>
        <v>570907.0605050682</v>
      </c>
      <c r="E21" s="23">
        <f t="shared" si="3"/>
        <v>9</v>
      </c>
      <c r="F21" s="23">
        <f t="shared" si="4"/>
        <v>7</v>
      </c>
      <c r="G21" s="23">
        <f t="shared" si="5"/>
        <v>6</v>
      </c>
      <c r="H21" s="23">
        <f t="shared" si="6"/>
        <v>5.000625</v>
      </c>
      <c r="I21" s="24">
        <f t="shared" si="7"/>
        <v>5.000588235294118</v>
      </c>
      <c r="J21" s="24">
        <f t="shared" si="8"/>
        <v>5.000588235294118</v>
      </c>
      <c r="K21" s="3">
        <f t="shared" si="9"/>
        <v>19</v>
      </c>
      <c r="L21" s="3" t="str">
        <f t="shared" si="10"/>
        <v>▼2</v>
      </c>
      <c r="M21" s="198" t="s">
        <v>130</v>
      </c>
      <c r="N21" s="4">
        <f t="shared" si="11"/>
        <v>57.00388584819893</v>
      </c>
      <c r="O21" s="163">
        <f>5+0.01/16</f>
        <v>5.000625</v>
      </c>
      <c r="P21" s="5">
        <v>7</v>
      </c>
      <c r="Q21" s="163">
        <v>9</v>
      </c>
      <c r="R21" s="163">
        <v>6</v>
      </c>
      <c r="S21" s="163">
        <f>5+0.01/17</f>
        <v>5.000588235294118</v>
      </c>
      <c r="T21" s="5">
        <f>5+0.01/19</f>
        <v>5.0005263157894735</v>
      </c>
      <c r="U21" s="5">
        <f>5+0.01/21</f>
        <v>5.00047619047619</v>
      </c>
      <c r="V21" s="5">
        <f>5+0.01/17</f>
        <v>5.000588235294118</v>
      </c>
      <c r="W21" s="5"/>
      <c r="X21" s="5">
        <f>5+0.01/19</f>
        <v>5.0005263157894735</v>
      </c>
      <c r="Y21" s="5">
        <f>5+0.01/18</f>
        <v>5.000555555555556</v>
      </c>
      <c r="Z21" s="5"/>
      <c r="AA21" s="5"/>
      <c r="AB21" s="5"/>
      <c r="AC21" s="5"/>
      <c r="AD21" s="5"/>
      <c r="AE21" s="98">
        <f t="shared" si="13"/>
        <v>19</v>
      </c>
      <c r="AG21" s="98">
        <f t="shared" si="12"/>
        <v>19</v>
      </c>
      <c r="AH21" s="98">
        <f t="shared" si="14"/>
        <v>19</v>
      </c>
      <c r="AJ21" s="194"/>
    </row>
    <row r="22" spans="1:36" ht="12.75" customHeight="1">
      <c r="A22" s="3" t="str">
        <f t="shared" si="0"/>
        <v>20.</v>
      </c>
      <c r="B22" s="94">
        <v>20</v>
      </c>
      <c r="C22" s="3">
        <f t="shared" si="1"/>
        <v>0</v>
      </c>
      <c r="D22" s="25">
        <f t="shared" si="2"/>
        <v>470807.0705050611</v>
      </c>
      <c r="E22" s="23">
        <f t="shared" si="3"/>
        <v>8</v>
      </c>
      <c r="F22" s="23">
        <f t="shared" si="4"/>
        <v>7</v>
      </c>
      <c r="G22" s="23">
        <f t="shared" si="5"/>
        <v>7</v>
      </c>
      <c r="H22" s="23">
        <f t="shared" si="6"/>
        <v>5.000555555555556</v>
      </c>
      <c r="I22" s="24">
        <f t="shared" si="7"/>
        <v>5.000555555555556</v>
      </c>
      <c r="J22" s="24">
        <f t="shared" si="8"/>
        <v>5.000555555555556</v>
      </c>
      <c r="K22" s="3">
        <f t="shared" si="9"/>
        <v>20</v>
      </c>
      <c r="L22" s="3" t="str">
        <f t="shared" si="10"/>
        <v>=</v>
      </c>
      <c r="M22" s="198" t="s">
        <v>125</v>
      </c>
      <c r="N22" s="4">
        <f t="shared" si="11"/>
        <v>47.002719298245616</v>
      </c>
      <c r="O22" s="5">
        <f>5+0.01/19</f>
        <v>5.0005263157894735</v>
      </c>
      <c r="P22" s="5">
        <f>5+0.01/18</f>
        <v>5.000555555555556</v>
      </c>
      <c r="Q22" s="5">
        <f>5+0.01/18</f>
        <v>5.000555555555556</v>
      </c>
      <c r="R22" s="163">
        <v>7</v>
      </c>
      <c r="S22" s="115">
        <v>7</v>
      </c>
      <c r="T22" s="5">
        <f>5+0.01/19</f>
        <v>5.0005263157894735</v>
      </c>
      <c r="U22" s="163">
        <v>8</v>
      </c>
      <c r="V22" s="5"/>
      <c r="W22" s="5"/>
      <c r="X22" s="5"/>
      <c r="Y22" s="163">
        <f>5+0.01/18</f>
        <v>5.000555555555556</v>
      </c>
      <c r="Z22" s="5"/>
      <c r="AA22" s="5"/>
      <c r="AB22" s="5"/>
      <c r="AC22" s="5"/>
      <c r="AD22" s="5"/>
      <c r="AE22" s="98">
        <f t="shared" si="13"/>
        <v>20</v>
      </c>
      <c r="AG22" s="98">
        <f t="shared" si="12"/>
        <v>20</v>
      </c>
      <c r="AH22" s="98">
        <f t="shared" si="14"/>
        <v>20</v>
      </c>
      <c r="AJ22" s="194"/>
    </row>
    <row r="23" spans="1:36" ht="12.75" customHeight="1">
      <c r="A23" s="3" t="str">
        <f t="shared" si="0"/>
        <v>21.</v>
      </c>
      <c r="B23" s="94">
        <v>21</v>
      </c>
      <c r="C23" s="3">
        <f t="shared" si="1"/>
        <v>0</v>
      </c>
      <c r="D23" s="25">
        <f t="shared" si="2"/>
        <v>331008.0807</v>
      </c>
      <c r="E23" s="23">
        <f t="shared" si="3"/>
        <v>10</v>
      </c>
      <c r="F23" s="23">
        <f t="shared" si="4"/>
        <v>8</v>
      </c>
      <c r="G23" s="23">
        <f t="shared" si="5"/>
        <v>8</v>
      </c>
      <c r="H23" s="23">
        <f t="shared" si="6"/>
        <v>7</v>
      </c>
      <c r="I23" s="24">
        <f t="shared" si="7"/>
        <v>0</v>
      </c>
      <c r="J23" s="24">
        <f t="shared" si="8"/>
        <v>0</v>
      </c>
      <c r="K23" s="3">
        <f t="shared" si="9"/>
        <v>21</v>
      </c>
      <c r="L23" s="3" t="str">
        <f t="shared" si="10"/>
        <v>=</v>
      </c>
      <c r="M23" s="166" t="s">
        <v>93</v>
      </c>
      <c r="N23" s="4">
        <f t="shared" si="11"/>
        <v>33</v>
      </c>
      <c r="O23" s="113">
        <v>8</v>
      </c>
      <c r="P23" s="163">
        <v>10</v>
      </c>
      <c r="Q23" s="5"/>
      <c r="R23" s="163">
        <v>8</v>
      </c>
      <c r="S23" s="5"/>
      <c r="T23" s="5"/>
      <c r="U23" s="5"/>
      <c r="V23" s="5"/>
      <c r="W23" s="5"/>
      <c r="X23" s="5"/>
      <c r="Y23" s="163"/>
      <c r="Z23" s="5">
        <f>VLOOKUP(M23,'12 Nep'!$B$4:$F$26,5,FALSE)</f>
        <v>7</v>
      </c>
      <c r="AA23" s="5"/>
      <c r="AB23" s="5"/>
      <c r="AC23" s="5"/>
      <c r="AD23" s="5"/>
      <c r="AE23" s="98">
        <f t="shared" si="13"/>
        <v>21</v>
      </c>
      <c r="AG23" s="98">
        <f t="shared" si="12"/>
        <v>21</v>
      </c>
      <c r="AH23" s="98">
        <f t="shared" si="14"/>
        <v>21</v>
      </c>
      <c r="AJ23" s="194"/>
    </row>
    <row r="24" spans="1:34" ht="12.75">
      <c r="A24" s="3" t="str">
        <f t="shared" si="0"/>
        <v>22.</v>
      </c>
      <c r="B24" s="94">
        <v>22</v>
      </c>
      <c r="C24" s="3">
        <f t="shared" si="1"/>
        <v>0</v>
      </c>
      <c r="D24" s="25">
        <f t="shared" si="2"/>
        <v>291009.05050593</v>
      </c>
      <c r="E24" s="23">
        <f t="shared" si="3"/>
        <v>10</v>
      </c>
      <c r="F24" s="23">
        <f t="shared" si="4"/>
        <v>9</v>
      </c>
      <c r="G24" s="23">
        <f t="shared" si="5"/>
        <v>5.000588235294118</v>
      </c>
      <c r="H24" s="23">
        <f t="shared" si="6"/>
        <v>5.00047619047619</v>
      </c>
      <c r="I24" s="24">
        <f t="shared" si="7"/>
        <v>0</v>
      </c>
      <c r="J24" s="24">
        <f t="shared" si="8"/>
        <v>0</v>
      </c>
      <c r="K24" s="3">
        <f t="shared" si="9"/>
        <v>22</v>
      </c>
      <c r="L24" s="3" t="str">
        <f t="shared" si="10"/>
        <v>=</v>
      </c>
      <c r="M24" s="72" t="s">
        <v>97</v>
      </c>
      <c r="N24" s="4">
        <f t="shared" si="11"/>
        <v>29.00106442577031</v>
      </c>
      <c r="O24" s="5"/>
      <c r="P24" s="5"/>
      <c r="Q24" s="5"/>
      <c r="R24" s="5"/>
      <c r="S24" s="5"/>
      <c r="T24" s="5"/>
      <c r="U24" s="5">
        <v>9</v>
      </c>
      <c r="V24" s="5">
        <f>5+0.01/21</f>
        <v>5.00047619047619</v>
      </c>
      <c r="W24" s="5"/>
      <c r="X24" s="5">
        <v>10</v>
      </c>
      <c r="Y24" s="5"/>
      <c r="Z24" s="5">
        <f>VLOOKUP(M24,'12 Nep'!$B$4:$F$26,5,FALSE)</f>
        <v>5.000588235294118</v>
      </c>
      <c r="AA24" s="5"/>
      <c r="AB24" s="5"/>
      <c r="AC24" s="5"/>
      <c r="AD24" s="5"/>
      <c r="AE24" s="98">
        <f t="shared" si="13"/>
        <v>22</v>
      </c>
      <c r="AG24" s="98">
        <f t="shared" si="12"/>
        <v>22</v>
      </c>
      <c r="AH24" s="98">
        <f t="shared" si="14"/>
        <v>22</v>
      </c>
    </row>
    <row r="25" spans="1:34" ht="12.75" customHeight="1">
      <c r="A25" s="3" t="str">
        <f t="shared" si="0"/>
        <v>23.</v>
      </c>
      <c r="B25" s="94"/>
      <c r="C25" s="3">
        <f t="shared" si="1"/>
        <v>-23</v>
      </c>
      <c r="D25" s="25">
        <f t="shared" si="2"/>
        <v>202000</v>
      </c>
      <c r="E25" s="23">
        <f t="shared" si="3"/>
        <v>20</v>
      </c>
      <c r="F25" s="23">
        <f t="shared" si="4"/>
        <v>0</v>
      </c>
      <c r="G25" s="23">
        <f t="shared" si="5"/>
        <v>0</v>
      </c>
      <c r="H25" s="23">
        <f t="shared" si="6"/>
        <v>0</v>
      </c>
      <c r="I25" s="24">
        <f t="shared" si="7"/>
        <v>0</v>
      </c>
      <c r="J25" s="24">
        <f t="shared" si="8"/>
        <v>0</v>
      </c>
      <c r="K25" s="3">
        <f t="shared" si="9"/>
        <v>23</v>
      </c>
      <c r="L25" s="3" t="str">
        <f t="shared" si="10"/>
        <v>=</v>
      </c>
      <c r="M25" s="72" t="s">
        <v>152</v>
      </c>
      <c r="N25" s="4">
        <f t="shared" si="11"/>
        <v>20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>
        <f>VLOOKUP(M25,'12 Nep'!$B$4:$F$26,5,FALSE)</f>
        <v>20</v>
      </c>
      <c r="AA25" s="5"/>
      <c r="AB25" s="5"/>
      <c r="AC25" s="5"/>
      <c r="AD25" s="5"/>
      <c r="AE25" s="98">
        <f t="shared" si="13"/>
        <v>23</v>
      </c>
      <c r="AG25" s="98">
        <f t="shared" si="12"/>
        <v>23</v>
      </c>
      <c r="AH25" s="98">
        <f t="shared" si="14"/>
        <v>23</v>
      </c>
    </row>
    <row r="26" spans="1:34" ht="12.75">
      <c r="A26" s="3" t="str">
        <f t="shared" si="0"/>
        <v>24.</v>
      </c>
      <c r="B26" s="94">
        <v>23</v>
      </c>
      <c r="C26" s="3">
        <f t="shared" si="1"/>
        <v>-1</v>
      </c>
      <c r="D26" s="25">
        <f t="shared" si="2"/>
        <v>161600</v>
      </c>
      <c r="E26" s="23">
        <f t="shared" si="3"/>
        <v>16</v>
      </c>
      <c r="F26" s="23">
        <f t="shared" si="4"/>
        <v>0</v>
      </c>
      <c r="G26" s="23">
        <f t="shared" si="5"/>
        <v>0</v>
      </c>
      <c r="H26" s="23">
        <f t="shared" si="6"/>
        <v>0</v>
      </c>
      <c r="I26" s="24">
        <f t="shared" si="7"/>
        <v>0</v>
      </c>
      <c r="J26" s="24">
        <f t="shared" si="8"/>
        <v>0</v>
      </c>
      <c r="K26" s="3">
        <f t="shared" si="9"/>
        <v>24</v>
      </c>
      <c r="L26" s="3" t="str">
        <f t="shared" si="10"/>
        <v>▼1</v>
      </c>
      <c r="M26" s="72" t="s">
        <v>129</v>
      </c>
      <c r="N26" s="4">
        <f t="shared" si="11"/>
        <v>16</v>
      </c>
      <c r="O26" s="5">
        <v>16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98">
        <f t="shared" si="13"/>
        <v>24</v>
      </c>
      <c r="AG26" s="98">
        <f t="shared" si="12"/>
        <v>24</v>
      </c>
      <c r="AH26" s="98">
        <f t="shared" si="14"/>
        <v>24</v>
      </c>
    </row>
    <row r="27" spans="1:34" ht="12.75">
      <c r="A27" s="3" t="str">
        <f t="shared" si="0"/>
        <v>24.</v>
      </c>
      <c r="B27" s="94">
        <v>23</v>
      </c>
      <c r="C27" s="3">
        <f t="shared" si="1"/>
        <v>-1</v>
      </c>
      <c r="D27" s="25">
        <f t="shared" si="2"/>
        <v>161600</v>
      </c>
      <c r="E27" s="23">
        <f t="shared" si="3"/>
        <v>16</v>
      </c>
      <c r="F27" s="23">
        <f t="shared" si="4"/>
        <v>0</v>
      </c>
      <c r="G27" s="23">
        <f t="shared" si="5"/>
        <v>0</v>
      </c>
      <c r="H27" s="23">
        <f t="shared" si="6"/>
        <v>0</v>
      </c>
      <c r="I27" s="24">
        <f t="shared" si="7"/>
        <v>0</v>
      </c>
      <c r="J27" s="24">
        <f t="shared" si="8"/>
        <v>0</v>
      </c>
      <c r="K27" s="3">
        <f t="shared" si="9"/>
        <v>24</v>
      </c>
      <c r="L27" s="3" t="str">
        <f t="shared" si="10"/>
        <v>▼1</v>
      </c>
      <c r="M27" s="72" t="s">
        <v>147</v>
      </c>
      <c r="N27" s="4">
        <f t="shared" si="11"/>
        <v>16</v>
      </c>
      <c r="O27" s="5"/>
      <c r="P27" s="5"/>
      <c r="Q27" s="5"/>
      <c r="R27" s="5"/>
      <c r="S27" s="5"/>
      <c r="T27" s="5"/>
      <c r="U27" s="5"/>
      <c r="V27" s="5"/>
      <c r="W27" s="5"/>
      <c r="X27" s="163">
        <v>16</v>
      </c>
      <c r="Y27" s="5"/>
      <c r="Z27" s="5"/>
      <c r="AA27" s="5"/>
      <c r="AB27" s="5"/>
      <c r="AC27" s="5"/>
      <c r="AD27" s="5"/>
      <c r="AE27" s="98">
        <f t="shared" si="13"/>
        <v>24</v>
      </c>
      <c r="AG27" s="98">
        <f t="shared" si="12"/>
        <v>24</v>
      </c>
      <c r="AH27" s="98">
        <f t="shared" si="14"/>
        <v>24</v>
      </c>
    </row>
    <row r="28" spans="1:34" ht="12.75">
      <c r="A28" s="3" t="str">
        <f t="shared" si="0"/>
        <v>26.</v>
      </c>
      <c r="B28" s="94">
        <v>25</v>
      </c>
      <c r="C28" s="3">
        <f t="shared" si="1"/>
        <v>-1</v>
      </c>
      <c r="D28" s="25">
        <f t="shared" si="2"/>
        <v>111100</v>
      </c>
      <c r="E28" s="23">
        <f t="shared" si="3"/>
        <v>11</v>
      </c>
      <c r="F28" s="23">
        <f t="shared" si="4"/>
        <v>0</v>
      </c>
      <c r="G28" s="23">
        <f t="shared" si="5"/>
        <v>0</v>
      </c>
      <c r="H28" s="23">
        <f t="shared" si="6"/>
        <v>0</v>
      </c>
      <c r="I28" s="24">
        <f t="shared" si="7"/>
        <v>0</v>
      </c>
      <c r="J28" s="24">
        <f t="shared" si="8"/>
        <v>0</v>
      </c>
      <c r="K28" s="3">
        <f t="shared" si="9"/>
        <v>26</v>
      </c>
      <c r="L28" s="3" t="str">
        <f t="shared" si="10"/>
        <v>▼1</v>
      </c>
      <c r="M28" s="72" t="s">
        <v>126</v>
      </c>
      <c r="N28" s="4">
        <f t="shared" si="11"/>
        <v>11</v>
      </c>
      <c r="O28" s="5"/>
      <c r="P28" s="5"/>
      <c r="Q28" s="5"/>
      <c r="R28" s="5"/>
      <c r="S28" s="5"/>
      <c r="T28" s="5"/>
      <c r="U28" s="5"/>
      <c r="V28" s="5"/>
      <c r="W28" s="5"/>
      <c r="X28" s="113">
        <v>11</v>
      </c>
      <c r="Y28" s="5"/>
      <c r="Z28" s="5"/>
      <c r="AA28" s="5"/>
      <c r="AB28" s="5"/>
      <c r="AC28" s="5"/>
      <c r="AD28" s="5"/>
      <c r="AE28" s="98">
        <f t="shared" si="13"/>
        <v>26</v>
      </c>
      <c r="AH28" s="98">
        <f t="shared" si="14"/>
        <v>26</v>
      </c>
    </row>
    <row r="29" spans="1:34" ht="12.75">
      <c r="A29" s="3" t="str">
        <f t="shared" si="0"/>
        <v>27.</v>
      </c>
      <c r="B29" s="94">
        <v>26</v>
      </c>
      <c r="C29" s="3">
        <f t="shared" si="1"/>
        <v>-1</v>
      </c>
      <c r="D29" s="25">
        <f t="shared" si="2"/>
        <v>100505.04809523809</v>
      </c>
      <c r="E29" s="23">
        <f t="shared" si="3"/>
        <v>5.00047619047619</v>
      </c>
      <c r="F29" s="23">
        <f t="shared" si="4"/>
        <v>5.00047619047619</v>
      </c>
      <c r="G29" s="23">
        <f t="shared" si="5"/>
        <v>0</v>
      </c>
      <c r="H29" s="23">
        <f t="shared" si="6"/>
        <v>0</v>
      </c>
      <c r="I29" s="24">
        <f t="shared" si="7"/>
        <v>0</v>
      </c>
      <c r="J29" s="24">
        <f t="shared" si="8"/>
        <v>0</v>
      </c>
      <c r="K29" s="3">
        <f t="shared" si="9"/>
        <v>27</v>
      </c>
      <c r="L29" s="3" t="str">
        <f t="shared" si="10"/>
        <v>▼1</v>
      </c>
      <c r="M29" s="72" t="s">
        <v>29</v>
      </c>
      <c r="N29" s="4">
        <f t="shared" si="11"/>
        <v>10.00095238095238</v>
      </c>
      <c r="O29" s="5">
        <f>5+0.01/21</f>
        <v>5.00047619047619</v>
      </c>
      <c r="P29" s="5"/>
      <c r="Q29" s="5"/>
      <c r="R29" s="5"/>
      <c r="S29" s="5"/>
      <c r="T29" s="5"/>
      <c r="U29" s="5"/>
      <c r="V29" s="163">
        <f>5+0.01/21</f>
        <v>5.00047619047619</v>
      </c>
      <c r="W29" s="5"/>
      <c r="X29" s="5"/>
      <c r="Y29" s="5"/>
      <c r="Z29" s="5"/>
      <c r="AA29" s="5"/>
      <c r="AB29" s="5"/>
      <c r="AC29" s="5"/>
      <c r="AD29" s="5"/>
      <c r="AE29" s="98">
        <f t="shared" si="13"/>
        <v>27</v>
      </c>
      <c r="AG29" s="98">
        <f aca="true" t="shared" si="15" ref="AG29:AG34">K29</f>
        <v>27</v>
      </c>
      <c r="AH29" s="98">
        <f t="shared" si="14"/>
        <v>27</v>
      </c>
    </row>
    <row r="30" spans="1:34" ht="12.75">
      <c r="A30" s="3" t="str">
        <f t="shared" si="0"/>
        <v>28.</v>
      </c>
      <c r="B30" s="94">
        <v>27</v>
      </c>
      <c r="C30" s="3">
        <f t="shared" si="1"/>
        <v>-1</v>
      </c>
      <c r="D30" s="25">
        <f t="shared" si="2"/>
        <v>90900</v>
      </c>
      <c r="E30" s="23">
        <f t="shared" si="3"/>
        <v>9</v>
      </c>
      <c r="F30" s="23">
        <f t="shared" si="4"/>
        <v>0</v>
      </c>
      <c r="G30" s="23">
        <f t="shared" si="5"/>
        <v>0</v>
      </c>
      <c r="H30" s="23">
        <f t="shared" si="6"/>
        <v>0</v>
      </c>
      <c r="I30" s="24">
        <f t="shared" si="7"/>
        <v>0</v>
      </c>
      <c r="J30" s="24">
        <f t="shared" si="8"/>
        <v>0</v>
      </c>
      <c r="K30" s="3">
        <f t="shared" si="9"/>
        <v>28</v>
      </c>
      <c r="L30" s="3" t="str">
        <f t="shared" si="10"/>
        <v>▼1</v>
      </c>
      <c r="M30" s="72" t="s">
        <v>57</v>
      </c>
      <c r="N30" s="4">
        <f t="shared" si="11"/>
        <v>9</v>
      </c>
      <c r="O30" s="113">
        <v>9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98">
        <f t="shared" si="13"/>
        <v>28</v>
      </c>
      <c r="AG30" s="98">
        <f t="shared" si="15"/>
        <v>28</v>
      </c>
      <c r="AH30" s="98">
        <f t="shared" si="14"/>
        <v>28</v>
      </c>
    </row>
    <row r="31" spans="1:34" ht="12.75">
      <c r="A31" s="3" t="str">
        <f t="shared" si="0"/>
        <v>28.</v>
      </c>
      <c r="B31" s="94">
        <v>27</v>
      </c>
      <c r="C31" s="3">
        <f t="shared" si="1"/>
        <v>-1</v>
      </c>
      <c r="D31" s="25">
        <f t="shared" si="2"/>
        <v>90900</v>
      </c>
      <c r="E31" s="23">
        <f t="shared" si="3"/>
        <v>9</v>
      </c>
      <c r="F31" s="23">
        <f t="shared" si="4"/>
        <v>0</v>
      </c>
      <c r="G31" s="23">
        <f t="shared" si="5"/>
        <v>0</v>
      </c>
      <c r="H31" s="23">
        <f t="shared" si="6"/>
        <v>0</v>
      </c>
      <c r="I31" s="24">
        <f t="shared" si="7"/>
        <v>0</v>
      </c>
      <c r="J31" s="24">
        <f t="shared" si="8"/>
        <v>0</v>
      </c>
      <c r="K31" s="3">
        <f t="shared" si="9"/>
        <v>28</v>
      </c>
      <c r="L31" s="3" t="str">
        <f t="shared" si="10"/>
        <v>▼1</v>
      </c>
      <c r="M31" s="72" t="s">
        <v>113</v>
      </c>
      <c r="N31" s="4">
        <f t="shared" si="11"/>
        <v>9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113">
        <v>9</v>
      </c>
      <c r="Z31" s="5"/>
      <c r="AA31" s="5"/>
      <c r="AB31" s="5"/>
      <c r="AC31" s="5"/>
      <c r="AD31" s="5"/>
      <c r="AE31" s="98">
        <f t="shared" si="13"/>
        <v>28</v>
      </c>
      <c r="AG31" s="98">
        <f t="shared" si="15"/>
        <v>28</v>
      </c>
      <c r="AH31" s="98">
        <f t="shared" si="14"/>
        <v>28</v>
      </c>
    </row>
    <row r="32" spans="1:34" ht="12.75">
      <c r="A32" s="3" t="str">
        <f t="shared" si="0"/>
        <v>30.</v>
      </c>
      <c r="B32" s="94">
        <v>29</v>
      </c>
      <c r="C32" s="3">
        <f t="shared" si="1"/>
        <v>-1</v>
      </c>
      <c r="D32" s="25">
        <f t="shared" si="2"/>
        <v>50500.0625</v>
      </c>
      <c r="E32" s="23">
        <f t="shared" si="3"/>
        <v>5.000625</v>
      </c>
      <c r="F32" s="23">
        <f t="shared" si="4"/>
        <v>0</v>
      </c>
      <c r="G32" s="23">
        <f t="shared" si="5"/>
        <v>0</v>
      </c>
      <c r="H32" s="23">
        <f t="shared" si="6"/>
        <v>0</v>
      </c>
      <c r="I32" s="24">
        <f t="shared" si="7"/>
        <v>0</v>
      </c>
      <c r="J32" s="24">
        <f t="shared" si="8"/>
        <v>0</v>
      </c>
      <c r="K32" s="3">
        <f t="shared" si="9"/>
        <v>30</v>
      </c>
      <c r="L32" s="3" t="str">
        <f t="shared" si="10"/>
        <v>▼1</v>
      </c>
      <c r="M32" s="72" t="s">
        <v>28</v>
      </c>
      <c r="N32" s="4">
        <f t="shared" si="11"/>
        <v>5.000625</v>
      </c>
      <c r="O32" s="5"/>
      <c r="P32" s="5"/>
      <c r="Q32" s="5"/>
      <c r="R32" s="5"/>
      <c r="S32" s="5"/>
      <c r="T32" s="5"/>
      <c r="U32" s="5">
        <f>5+0.01/16</f>
        <v>5.000625</v>
      </c>
      <c r="V32" s="5"/>
      <c r="W32" s="5"/>
      <c r="X32" s="5"/>
      <c r="Y32" s="5"/>
      <c r="Z32" s="5"/>
      <c r="AA32" s="5"/>
      <c r="AB32" s="5"/>
      <c r="AC32" s="5"/>
      <c r="AD32" s="5"/>
      <c r="AE32" s="98">
        <f t="shared" si="13"/>
        <v>30</v>
      </c>
      <c r="AG32" s="98">
        <f t="shared" si="15"/>
        <v>30</v>
      </c>
      <c r="AH32" s="98">
        <f t="shared" si="14"/>
        <v>30</v>
      </c>
    </row>
    <row r="33" spans="1:34" ht="12.75">
      <c r="A33" s="3" t="str">
        <f t="shared" si="0"/>
        <v>31.</v>
      </c>
      <c r="B33" s="94">
        <v>30</v>
      </c>
      <c r="C33" s="3">
        <f t="shared" si="1"/>
        <v>-1</v>
      </c>
      <c r="D33" s="25">
        <f t="shared" si="2"/>
        <v>50500.055555555555</v>
      </c>
      <c r="E33" s="23">
        <f t="shared" si="3"/>
        <v>5.000555555555556</v>
      </c>
      <c r="F33" s="23">
        <f t="shared" si="4"/>
        <v>0</v>
      </c>
      <c r="G33" s="23">
        <f t="shared" si="5"/>
        <v>0</v>
      </c>
      <c r="H33" s="23">
        <f t="shared" si="6"/>
        <v>0</v>
      </c>
      <c r="I33" s="24">
        <f t="shared" si="7"/>
        <v>0</v>
      </c>
      <c r="J33" s="24">
        <f t="shared" si="8"/>
        <v>0</v>
      </c>
      <c r="K33" s="3">
        <f t="shared" si="9"/>
        <v>31</v>
      </c>
      <c r="L33" s="3" t="str">
        <f t="shared" si="10"/>
        <v>▼1</v>
      </c>
      <c r="M33" s="72" t="s">
        <v>146</v>
      </c>
      <c r="N33" s="4">
        <f t="shared" si="11"/>
        <v>5.000555555555556</v>
      </c>
      <c r="O33" s="5"/>
      <c r="P33" s="5"/>
      <c r="Q33" s="5"/>
      <c r="R33" s="5"/>
      <c r="S33" s="5"/>
      <c r="T33" s="5"/>
      <c r="U33" s="5"/>
      <c r="V33" s="163">
        <f>5+0.01/18</f>
        <v>5.000555555555556</v>
      </c>
      <c r="W33" s="5"/>
      <c r="X33" s="5"/>
      <c r="Y33" s="5"/>
      <c r="Z33" s="5"/>
      <c r="AA33" s="5"/>
      <c r="AB33" s="5"/>
      <c r="AC33" s="5"/>
      <c r="AD33" s="5"/>
      <c r="AE33" s="98">
        <f t="shared" si="13"/>
        <v>31</v>
      </c>
      <c r="AG33" s="98">
        <f t="shared" si="15"/>
        <v>31</v>
      </c>
      <c r="AH33" s="98">
        <f t="shared" si="14"/>
        <v>31</v>
      </c>
    </row>
    <row r="34" spans="1:34" ht="12.75" customHeight="1">
      <c r="A34" s="3" t="str">
        <f t="shared" si="0"/>
        <v>32.</v>
      </c>
      <c r="B34" s="94">
        <v>31</v>
      </c>
      <c r="C34" s="3">
        <f t="shared" si="1"/>
        <v>-1</v>
      </c>
      <c r="D34" s="25">
        <f t="shared" si="2"/>
        <v>50500.05263157895</v>
      </c>
      <c r="E34" s="23">
        <f t="shared" si="3"/>
        <v>5.0005263157894735</v>
      </c>
      <c r="F34" s="23">
        <f t="shared" si="4"/>
        <v>0</v>
      </c>
      <c r="G34" s="23">
        <f t="shared" si="5"/>
        <v>0</v>
      </c>
      <c r="H34" s="23">
        <f t="shared" si="6"/>
        <v>0</v>
      </c>
      <c r="I34" s="24">
        <f t="shared" si="7"/>
        <v>0</v>
      </c>
      <c r="J34" s="24">
        <f t="shared" si="8"/>
        <v>0</v>
      </c>
      <c r="K34" s="3">
        <f t="shared" si="9"/>
        <v>32</v>
      </c>
      <c r="L34" s="3" t="str">
        <f t="shared" si="10"/>
        <v>▼1</v>
      </c>
      <c r="M34" s="72" t="s">
        <v>148</v>
      </c>
      <c r="N34" s="4">
        <f t="shared" si="11"/>
        <v>5.0005263157894735</v>
      </c>
      <c r="O34" s="5"/>
      <c r="P34" s="5"/>
      <c r="Q34" s="5"/>
      <c r="R34" s="5"/>
      <c r="S34" s="5"/>
      <c r="T34" s="5"/>
      <c r="U34" s="5"/>
      <c r="V34" s="5"/>
      <c r="W34" s="5"/>
      <c r="X34" s="5">
        <f>5+0.01/19</f>
        <v>5.0005263157894735</v>
      </c>
      <c r="Y34" s="5"/>
      <c r="Z34" s="5"/>
      <c r="AA34" s="5"/>
      <c r="AB34" s="5"/>
      <c r="AC34" s="5"/>
      <c r="AD34" s="5"/>
      <c r="AE34" s="98">
        <f t="shared" si="13"/>
        <v>32</v>
      </c>
      <c r="AG34" s="98">
        <f t="shared" si="15"/>
        <v>32</v>
      </c>
      <c r="AH34" s="98">
        <f t="shared" si="14"/>
        <v>32</v>
      </c>
    </row>
    <row r="35" spans="1:34" ht="12.75">
      <c r="A35" s="3" t="str">
        <f aca="true" t="shared" si="16" ref="A35:A53">CONCATENATE(K35,".")</f>
        <v>33.</v>
      </c>
      <c r="B35" s="94">
        <v>32</v>
      </c>
      <c r="C35" s="3">
        <f aca="true" t="shared" si="17" ref="C35:C53">B35-K35</f>
        <v>-1</v>
      </c>
      <c r="D35" s="25">
        <f aca="true" t="shared" si="18" ref="D35:D53">INT(N35)*10000+E35*100+F35+G35*0.01+H35*0.0001+I35*0.000001+J35*0.000000001</f>
        <v>50500.04761904762</v>
      </c>
      <c r="E35" s="23">
        <f aca="true" t="shared" si="19" ref="E35:E53">IF(COUNTBLANK(O35:AD35)=16,0,MAX(O35:AD35))</f>
        <v>5.00047619047619</v>
      </c>
      <c r="F35" s="23">
        <f aca="true" t="shared" si="20" ref="F35:F53">IF(COUNTBLANK(O35:AD35)&gt;14,0,LARGE(O35:AD35,2))</f>
        <v>0</v>
      </c>
      <c r="G35" s="23">
        <f aca="true" t="shared" si="21" ref="G35:G53">IF(COUNTBLANK(O35:AD35)&gt;13,0,LARGE(O35:AD35,3))</f>
        <v>0</v>
      </c>
      <c r="H35" s="23">
        <f aca="true" t="shared" si="22" ref="H35:H53">IF(COUNTBLANK(O35:AD35)&gt;12,0,LARGE(O35:AD35,4))</f>
        <v>0</v>
      </c>
      <c r="I35" s="24">
        <f aca="true" t="shared" si="23" ref="I35:I53">IF(COUNTBLANK(O35:AD35)&gt;11,0,LARGE(O35:AD35,5))</f>
        <v>0</v>
      </c>
      <c r="J35" s="24">
        <f aca="true" t="shared" si="24" ref="J35:J53">IF(COUNTBLANK(O35:AD35)&gt;10,0,LARGE(O35:AD35,6))</f>
        <v>0</v>
      </c>
      <c r="K35" s="3">
        <f aca="true" t="shared" si="25" ref="K35:K53">RANK(D35,$D$3:$D$53)</f>
        <v>33</v>
      </c>
      <c r="L35" s="3" t="str">
        <f aca="true" t="shared" si="26" ref="L35:L53">IF(B35=0,"=",IF(C35=0,"=",IF(C35&gt;0,CONCATENATE($AE$1,ABS(C35)),IF(C35&lt;0,CONCATENATE($AF$1,ABS(C35))))))</f>
        <v>▼1</v>
      </c>
      <c r="M35" s="72" t="s">
        <v>8</v>
      </c>
      <c r="N35" s="4">
        <f aca="true" t="shared" si="27" ref="N35:N53">SUM(O35:AD35)</f>
        <v>5.00047619047619</v>
      </c>
      <c r="O35" s="5"/>
      <c r="P35" s="5"/>
      <c r="Q35" s="5"/>
      <c r="R35" s="5"/>
      <c r="S35" s="5"/>
      <c r="T35" s="5"/>
      <c r="U35" s="163">
        <f>5+0.01/21</f>
        <v>5.00047619047619</v>
      </c>
      <c r="V35" s="5"/>
      <c r="W35" s="5"/>
      <c r="X35" s="5"/>
      <c r="Y35" s="5"/>
      <c r="Z35" s="5"/>
      <c r="AA35" s="5"/>
      <c r="AB35" s="5"/>
      <c r="AC35" s="5"/>
      <c r="AD35" s="5"/>
      <c r="AE35" s="98">
        <f t="shared" si="13"/>
        <v>33</v>
      </c>
      <c r="AH35" s="98">
        <f t="shared" si="14"/>
        <v>33</v>
      </c>
    </row>
    <row r="36" spans="1:31" ht="12.75">
      <c r="A36" s="3" t="str">
        <f t="shared" si="16"/>
        <v>34.</v>
      </c>
      <c r="B36" s="94"/>
      <c r="C36" s="3">
        <f t="shared" si="17"/>
        <v>-34</v>
      </c>
      <c r="D36" s="25">
        <f t="shared" si="18"/>
        <v>0</v>
      </c>
      <c r="E36" s="23">
        <f t="shared" si="19"/>
        <v>0</v>
      </c>
      <c r="F36" s="23">
        <f t="shared" si="20"/>
        <v>0</v>
      </c>
      <c r="G36" s="23">
        <f t="shared" si="21"/>
        <v>0</v>
      </c>
      <c r="H36" s="23">
        <f t="shared" si="22"/>
        <v>0</v>
      </c>
      <c r="I36" s="24">
        <f t="shared" si="23"/>
        <v>0</v>
      </c>
      <c r="J36" s="24">
        <f t="shared" si="24"/>
        <v>0</v>
      </c>
      <c r="K36" s="3">
        <f t="shared" si="25"/>
        <v>34</v>
      </c>
      <c r="L36" s="3" t="str">
        <f t="shared" si="26"/>
        <v>=</v>
      </c>
      <c r="M36" s="72"/>
      <c r="N36" s="4">
        <f t="shared" si="27"/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98">
        <f t="shared" si="13"/>
        <v>34</v>
      </c>
    </row>
    <row r="37" spans="1:31" ht="12.75">
      <c r="A37" s="3" t="str">
        <f t="shared" si="16"/>
        <v>34.</v>
      </c>
      <c r="B37" s="94"/>
      <c r="C37" s="3">
        <f t="shared" si="17"/>
        <v>-34</v>
      </c>
      <c r="D37" s="25">
        <f t="shared" si="18"/>
        <v>0</v>
      </c>
      <c r="E37" s="23">
        <f t="shared" si="19"/>
        <v>0</v>
      </c>
      <c r="F37" s="23">
        <f t="shared" si="20"/>
        <v>0</v>
      </c>
      <c r="G37" s="23">
        <f t="shared" si="21"/>
        <v>0</v>
      </c>
      <c r="H37" s="23">
        <f t="shared" si="22"/>
        <v>0</v>
      </c>
      <c r="I37" s="24">
        <f t="shared" si="23"/>
        <v>0</v>
      </c>
      <c r="J37" s="24">
        <f t="shared" si="24"/>
        <v>0</v>
      </c>
      <c r="K37" s="3">
        <f t="shared" si="25"/>
        <v>34</v>
      </c>
      <c r="L37" s="3" t="str">
        <f t="shared" si="26"/>
        <v>=</v>
      </c>
      <c r="M37" s="72" t="s">
        <v>126</v>
      </c>
      <c r="N37" s="4">
        <f t="shared" si="27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98">
        <f t="shared" si="13"/>
        <v>34</v>
      </c>
    </row>
    <row r="38" spans="1:31" ht="12.75">
      <c r="A38" s="3" t="str">
        <f t="shared" si="16"/>
        <v>34.</v>
      </c>
      <c r="B38" s="94"/>
      <c r="C38" s="3">
        <f t="shared" si="17"/>
        <v>-34</v>
      </c>
      <c r="D38" s="25">
        <f t="shared" si="18"/>
        <v>0</v>
      </c>
      <c r="E38" s="23">
        <f t="shared" si="19"/>
        <v>0</v>
      </c>
      <c r="F38" s="23">
        <f t="shared" si="20"/>
        <v>0</v>
      </c>
      <c r="G38" s="23">
        <f t="shared" si="21"/>
        <v>0</v>
      </c>
      <c r="H38" s="23">
        <f t="shared" si="22"/>
        <v>0</v>
      </c>
      <c r="I38" s="24">
        <f t="shared" si="23"/>
        <v>0</v>
      </c>
      <c r="J38" s="24">
        <f t="shared" si="24"/>
        <v>0</v>
      </c>
      <c r="K38" s="3">
        <f t="shared" si="25"/>
        <v>34</v>
      </c>
      <c r="L38" s="3" t="str">
        <f t="shared" si="26"/>
        <v>=</v>
      </c>
      <c r="M38" s="72" t="s">
        <v>91</v>
      </c>
      <c r="N38" s="4">
        <f t="shared" si="27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98">
        <f t="shared" si="13"/>
        <v>34</v>
      </c>
    </row>
    <row r="39" spans="1:31" ht="12.75" customHeight="1">
      <c r="A39" s="3" t="str">
        <f t="shared" si="16"/>
        <v>34.</v>
      </c>
      <c r="B39" s="94"/>
      <c r="C39" s="3">
        <f t="shared" si="17"/>
        <v>-34</v>
      </c>
      <c r="D39" s="25">
        <f t="shared" si="18"/>
        <v>0</v>
      </c>
      <c r="E39" s="23">
        <f t="shared" si="19"/>
        <v>0</v>
      </c>
      <c r="F39" s="23">
        <f t="shared" si="20"/>
        <v>0</v>
      </c>
      <c r="G39" s="23">
        <f t="shared" si="21"/>
        <v>0</v>
      </c>
      <c r="H39" s="23">
        <f t="shared" si="22"/>
        <v>0</v>
      </c>
      <c r="I39" s="24">
        <f t="shared" si="23"/>
        <v>0</v>
      </c>
      <c r="J39" s="24">
        <f t="shared" si="24"/>
        <v>0</v>
      </c>
      <c r="K39" s="3">
        <f t="shared" si="25"/>
        <v>34</v>
      </c>
      <c r="L39" s="3" t="str">
        <f t="shared" si="26"/>
        <v>=</v>
      </c>
      <c r="M39" s="72" t="s">
        <v>109</v>
      </c>
      <c r="N39" s="4">
        <f t="shared" si="27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98">
        <f t="shared" si="13"/>
        <v>34</v>
      </c>
    </row>
    <row r="40" spans="1:31" ht="12.75" customHeight="1">
      <c r="A40" s="3" t="str">
        <f t="shared" si="16"/>
        <v>34.</v>
      </c>
      <c r="B40" s="94"/>
      <c r="C40" s="3">
        <f t="shared" si="17"/>
        <v>-34</v>
      </c>
      <c r="D40" s="25">
        <f t="shared" si="18"/>
        <v>0</v>
      </c>
      <c r="E40" s="23">
        <f t="shared" si="19"/>
        <v>0</v>
      </c>
      <c r="F40" s="23">
        <f t="shared" si="20"/>
        <v>0</v>
      </c>
      <c r="G40" s="23">
        <f t="shared" si="21"/>
        <v>0</v>
      </c>
      <c r="H40" s="23">
        <f t="shared" si="22"/>
        <v>0</v>
      </c>
      <c r="I40" s="24">
        <f t="shared" si="23"/>
        <v>0</v>
      </c>
      <c r="J40" s="24">
        <f t="shared" si="24"/>
        <v>0</v>
      </c>
      <c r="K40" s="3">
        <f t="shared" si="25"/>
        <v>34</v>
      </c>
      <c r="L40" s="3" t="str">
        <f t="shared" si="26"/>
        <v>=</v>
      </c>
      <c r="M40" s="72" t="s">
        <v>111</v>
      </c>
      <c r="N40" s="4">
        <f t="shared" si="27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98">
        <f t="shared" si="13"/>
        <v>34</v>
      </c>
    </row>
    <row r="41" spans="1:30" ht="12.75">
      <c r="A41" s="3" t="str">
        <f t="shared" si="16"/>
        <v>34.</v>
      </c>
      <c r="B41" s="94"/>
      <c r="C41" s="3">
        <f t="shared" si="17"/>
        <v>-34</v>
      </c>
      <c r="D41" s="25">
        <f t="shared" si="18"/>
        <v>0</v>
      </c>
      <c r="E41" s="23">
        <f t="shared" si="19"/>
        <v>0</v>
      </c>
      <c r="F41" s="23">
        <f t="shared" si="20"/>
        <v>0</v>
      </c>
      <c r="G41" s="23">
        <f t="shared" si="21"/>
        <v>0</v>
      </c>
      <c r="H41" s="23">
        <f t="shared" si="22"/>
        <v>0</v>
      </c>
      <c r="I41" s="24">
        <f t="shared" si="23"/>
        <v>0</v>
      </c>
      <c r="J41" s="24">
        <f t="shared" si="24"/>
        <v>0</v>
      </c>
      <c r="K41" s="3">
        <f t="shared" si="25"/>
        <v>34</v>
      </c>
      <c r="L41" s="3" t="str">
        <f t="shared" si="26"/>
        <v>=</v>
      </c>
      <c r="M41" s="72"/>
      <c r="N41" s="4">
        <f t="shared" si="27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>
      <c r="A42" s="3" t="str">
        <f t="shared" si="16"/>
        <v>34.</v>
      </c>
      <c r="B42" s="94"/>
      <c r="C42" s="3">
        <f t="shared" si="17"/>
        <v>-34</v>
      </c>
      <c r="D42" s="25">
        <f t="shared" si="18"/>
        <v>0</v>
      </c>
      <c r="E42" s="23">
        <f t="shared" si="19"/>
        <v>0</v>
      </c>
      <c r="F42" s="23">
        <f t="shared" si="20"/>
        <v>0</v>
      </c>
      <c r="G42" s="23">
        <f t="shared" si="21"/>
        <v>0</v>
      </c>
      <c r="H42" s="23">
        <f t="shared" si="22"/>
        <v>0</v>
      </c>
      <c r="I42" s="24">
        <f t="shared" si="23"/>
        <v>0</v>
      </c>
      <c r="J42" s="24">
        <f t="shared" si="24"/>
        <v>0</v>
      </c>
      <c r="K42" s="3">
        <f t="shared" si="25"/>
        <v>34</v>
      </c>
      <c r="L42" s="3" t="str">
        <f t="shared" si="26"/>
        <v>=</v>
      </c>
      <c r="M42" s="72"/>
      <c r="N42" s="4">
        <f t="shared" si="27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>
      <c r="A43" s="3" t="str">
        <f t="shared" si="16"/>
        <v>34.</v>
      </c>
      <c r="B43" s="94"/>
      <c r="C43" s="3">
        <f t="shared" si="17"/>
        <v>-34</v>
      </c>
      <c r="D43" s="25">
        <f t="shared" si="18"/>
        <v>0</v>
      </c>
      <c r="E43" s="23">
        <f t="shared" si="19"/>
        <v>0</v>
      </c>
      <c r="F43" s="23">
        <f t="shared" si="20"/>
        <v>0</v>
      </c>
      <c r="G43" s="23">
        <f t="shared" si="21"/>
        <v>0</v>
      </c>
      <c r="H43" s="23">
        <f t="shared" si="22"/>
        <v>0</v>
      </c>
      <c r="I43" s="24">
        <f t="shared" si="23"/>
        <v>0</v>
      </c>
      <c r="J43" s="24">
        <f t="shared" si="24"/>
        <v>0</v>
      </c>
      <c r="K43" s="3">
        <f t="shared" si="25"/>
        <v>34</v>
      </c>
      <c r="L43" s="3" t="str">
        <f t="shared" si="26"/>
        <v>=</v>
      </c>
      <c r="M43" s="72"/>
      <c r="N43" s="4">
        <f t="shared" si="27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>
      <c r="A44" s="3" t="str">
        <f t="shared" si="16"/>
        <v>34.</v>
      </c>
      <c r="B44" s="94"/>
      <c r="C44" s="3">
        <f t="shared" si="17"/>
        <v>-34</v>
      </c>
      <c r="D44" s="25">
        <f t="shared" si="18"/>
        <v>0</v>
      </c>
      <c r="E44" s="23">
        <f t="shared" si="19"/>
        <v>0</v>
      </c>
      <c r="F44" s="23">
        <f t="shared" si="20"/>
        <v>0</v>
      </c>
      <c r="G44" s="23">
        <f t="shared" si="21"/>
        <v>0</v>
      </c>
      <c r="H44" s="23">
        <f t="shared" si="22"/>
        <v>0</v>
      </c>
      <c r="I44" s="24">
        <f t="shared" si="23"/>
        <v>0</v>
      </c>
      <c r="J44" s="24">
        <f t="shared" si="24"/>
        <v>0</v>
      </c>
      <c r="K44" s="3">
        <f t="shared" si="25"/>
        <v>34</v>
      </c>
      <c r="L44" s="3" t="str">
        <f t="shared" si="26"/>
        <v>=</v>
      </c>
      <c r="M44" s="72"/>
      <c r="N44" s="4">
        <f t="shared" si="27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>
      <c r="A45" s="3" t="str">
        <f t="shared" si="16"/>
        <v>34.</v>
      </c>
      <c r="B45" s="94"/>
      <c r="C45" s="3">
        <f t="shared" si="17"/>
        <v>-34</v>
      </c>
      <c r="D45" s="25">
        <f t="shared" si="18"/>
        <v>0</v>
      </c>
      <c r="E45" s="23">
        <f t="shared" si="19"/>
        <v>0</v>
      </c>
      <c r="F45" s="23">
        <f t="shared" si="20"/>
        <v>0</v>
      </c>
      <c r="G45" s="23">
        <f t="shared" si="21"/>
        <v>0</v>
      </c>
      <c r="H45" s="23">
        <f t="shared" si="22"/>
        <v>0</v>
      </c>
      <c r="I45" s="24">
        <f t="shared" si="23"/>
        <v>0</v>
      </c>
      <c r="J45" s="24">
        <f t="shared" si="24"/>
        <v>0</v>
      </c>
      <c r="K45" s="3">
        <f t="shared" si="25"/>
        <v>34</v>
      </c>
      <c r="L45" s="3" t="str">
        <f t="shared" si="26"/>
        <v>=</v>
      </c>
      <c r="M45" s="72"/>
      <c r="N45" s="4">
        <f t="shared" si="27"/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>
      <c r="A46" s="3" t="str">
        <f t="shared" si="16"/>
        <v>34.</v>
      </c>
      <c r="B46" s="94"/>
      <c r="C46" s="3">
        <f t="shared" si="17"/>
        <v>-34</v>
      </c>
      <c r="D46" s="25">
        <f t="shared" si="18"/>
        <v>0</v>
      </c>
      <c r="E46" s="23">
        <f t="shared" si="19"/>
        <v>0</v>
      </c>
      <c r="F46" s="23">
        <f t="shared" si="20"/>
        <v>0</v>
      </c>
      <c r="G46" s="23">
        <f t="shared" si="21"/>
        <v>0</v>
      </c>
      <c r="H46" s="23">
        <f t="shared" si="22"/>
        <v>0</v>
      </c>
      <c r="I46" s="24">
        <f t="shared" si="23"/>
        <v>0</v>
      </c>
      <c r="J46" s="24">
        <f t="shared" si="24"/>
        <v>0</v>
      </c>
      <c r="K46" s="3">
        <f t="shared" si="25"/>
        <v>34</v>
      </c>
      <c r="L46" s="3" t="str">
        <f t="shared" si="26"/>
        <v>=</v>
      </c>
      <c r="M46" s="72"/>
      <c r="N46" s="4">
        <f t="shared" si="27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>
      <c r="A47" s="3" t="str">
        <f t="shared" si="16"/>
        <v>34.</v>
      </c>
      <c r="B47" s="94"/>
      <c r="C47" s="3">
        <f t="shared" si="17"/>
        <v>-34</v>
      </c>
      <c r="D47" s="25">
        <f t="shared" si="18"/>
        <v>0</v>
      </c>
      <c r="E47" s="23">
        <f t="shared" si="19"/>
        <v>0</v>
      </c>
      <c r="F47" s="23">
        <f t="shared" si="20"/>
        <v>0</v>
      </c>
      <c r="G47" s="23">
        <f t="shared" si="21"/>
        <v>0</v>
      </c>
      <c r="H47" s="23">
        <f t="shared" si="22"/>
        <v>0</v>
      </c>
      <c r="I47" s="24">
        <f t="shared" si="23"/>
        <v>0</v>
      </c>
      <c r="J47" s="24">
        <f t="shared" si="24"/>
        <v>0</v>
      </c>
      <c r="K47" s="3">
        <f t="shared" si="25"/>
        <v>34</v>
      </c>
      <c r="L47" s="3" t="str">
        <f t="shared" si="26"/>
        <v>=</v>
      </c>
      <c r="M47" s="72"/>
      <c r="N47" s="4">
        <f t="shared" si="27"/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>
      <c r="A48" s="3" t="str">
        <f t="shared" si="16"/>
        <v>34.</v>
      </c>
      <c r="B48" s="94"/>
      <c r="C48" s="3">
        <f t="shared" si="17"/>
        <v>-34</v>
      </c>
      <c r="D48" s="25">
        <f t="shared" si="18"/>
        <v>0</v>
      </c>
      <c r="E48" s="23">
        <f t="shared" si="19"/>
        <v>0</v>
      </c>
      <c r="F48" s="23">
        <f t="shared" si="20"/>
        <v>0</v>
      </c>
      <c r="G48" s="23">
        <f t="shared" si="21"/>
        <v>0</v>
      </c>
      <c r="H48" s="23">
        <f t="shared" si="22"/>
        <v>0</v>
      </c>
      <c r="I48" s="24">
        <f t="shared" si="23"/>
        <v>0</v>
      </c>
      <c r="J48" s="24">
        <f t="shared" si="24"/>
        <v>0</v>
      </c>
      <c r="K48" s="3">
        <f t="shared" si="25"/>
        <v>34</v>
      </c>
      <c r="L48" s="3" t="str">
        <f t="shared" si="26"/>
        <v>=</v>
      </c>
      <c r="M48" s="72"/>
      <c r="N48" s="4">
        <f t="shared" si="27"/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>
      <c r="A49" s="3" t="str">
        <f t="shared" si="16"/>
        <v>34.</v>
      </c>
      <c r="B49" s="94"/>
      <c r="C49" s="3">
        <f t="shared" si="17"/>
        <v>-34</v>
      </c>
      <c r="D49" s="25">
        <f t="shared" si="18"/>
        <v>0</v>
      </c>
      <c r="E49" s="23">
        <f t="shared" si="19"/>
        <v>0</v>
      </c>
      <c r="F49" s="23">
        <f t="shared" si="20"/>
        <v>0</v>
      </c>
      <c r="G49" s="23">
        <f t="shared" si="21"/>
        <v>0</v>
      </c>
      <c r="H49" s="23">
        <f t="shared" si="22"/>
        <v>0</v>
      </c>
      <c r="I49" s="24">
        <f t="shared" si="23"/>
        <v>0</v>
      </c>
      <c r="J49" s="24">
        <f t="shared" si="24"/>
        <v>0</v>
      </c>
      <c r="K49" s="3">
        <f t="shared" si="25"/>
        <v>34</v>
      </c>
      <c r="L49" s="3" t="str">
        <f t="shared" si="26"/>
        <v>=</v>
      </c>
      <c r="M49" s="72"/>
      <c r="N49" s="4">
        <f t="shared" si="27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>
      <c r="A50" s="3" t="str">
        <f t="shared" si="16"/>
        <v>34.</v>
      </c>
      <c r="B50" s="94"/>
      <c r="C50" s="3">
        <f t="shared" si="17"/>
        <v>-34</v>
      </c>
      <c r="D50" s="25">
        <f t="shared" si="18"/>
        <v>0</v>
      </c>
      <c r="E50" s="23">
        <f t="shared" si="19"/>
        <v>0</v>
      </c>
      <c r="F50" s="23">
        <f t="shared" si="20"/>
        <v>0</v>
      </c>
      <c r="G50" s="23">
        <f t="shared" si="21"/>
        <v>0</v>
      </c>
      <c r="H50" s="23">
        <f t="shared" si="22"/>
        <v>0</v>
      </c>
      <c r="I50" s="24">
        <f t="shared" si="23"/>
        <v>0</v>
      </c>
      <c r="J50" s="24">
        <f t="shared" si="24"/>
        <v>0</v>
      </c>
      <c r="K50" s="3">
        <f t="shared" si="25"/>
        <v>34</v>
      </c>
      <c r="L50" s="3" t="str">
        <f t="shared" si="26"/>
        <v>=</v>
      </c>
      <c r="M50" s="72"/>
      <c r="N50" s="4">
        <f t="shared" si="27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>
      <c r="A51" s="3" t="str">
        <f t="shared" si="16"/>
        <v>34.</v>
      </c>
      <c r="B51" s="94"/>
      <c r="C51" s="3">
        <f t="shared" si="17"/>
        <v>-34</v>
      </c>
      <c r="D51" s="25">
        <f t="shared" si="18"/>
        <v>0</v>
      </c>
      <c r="E51" s="23">
        <f t="shared" si="19"/>
        <v>0</v>
      </c>
      <c r="F51" s="23">
        <f t="shared" si="20"/>
        <v>0</v>
      </c>
      <c r="G51" s="23">
        <f t="shared" si="21"/>
        <v>0</v>
      </c>
      <c r="H51" s="23">
        <f t="shared" si="22"/>
        <v>0</v>
      </c>
      <c r="I51" s="24">
        <f t="shared" si="23"/>
        <v>0</v>
      </c>
      <c r="J51" s="24">
        <f t="shared" si="24"/>
        <v>0</v>
      </c>
      <c r="K51" s="3">
        <f t="shared" si="25"/>
        <v>34</v>
      </c>
      <c r="L51" s="3" t="str">
        <f t="shared" si="26"/>
        <v>=</v>
      </c>
      <c r="M51" s="72"/>
      <c r="N51" s="4">
        <f t="shared" si="27"/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>
      <c r="A52" s="3" t="str">
        <f t="shared" si="16"/>
        <v>34.</v>
      </c>
      <c r="B52" s="94"/>
      <c r="C52" s="3">
        <f t="shared" si="17"/>
        <v>-34</v>
      </c>
      <c r="D52" s="25">
        <f t="shared" si="18"/>
        <v>0</v>
      </c>
      <c r="E52" s="23">
        <f t="shared" si="19"/>
        <v>0</v>
      </c>
      <c r="F52" s="23">
        <f t="shared" si="20"/>
        <v>0</v>
      </c>
      <c r="G52" s="23">
        <f t="shared" si="21"/>
        <v>0</v>
      </c>
      <c r="H52" s="23">
        <f t="shared" si="22"/>
        <v>0</v>
      </c>
      <c r="I52" s="24">
        <f t="shared" si="23"/>
        <v>0</v>
      </c>
      <c r="J52" s="24">
        <f t="shared" si="24"/>
        <v>0</v>
      </c>
      <c r="K52" s="3">
        <f t="shared" si="25"/>
        <v>34</v>
      </c>
      <c r="L52" s="3" t="str">
        <f t="shared" si="26"/>
        <v>=</v>
      </c>
      <c r="M52" s="72"/>
      <c r="N52" s="4">
        <f t="shared" si="27"/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.75">
      <c r="A53" s="3" t="str">
        <f t="shared" si="16"/>
        <v>34.</v>
      </c>
      <c r="B53" s="94"/>
      <c r="C53" s="3">
        <f t="shared" si="17"/>
        <v>-34</v>
      </c>
      <c r="D53" s="25">
        <f t="shared" si="18"/>
        <v>0</v>
      </c>
      <c r="E53" s="23">
        <f t="shared" si="19"/>
        <v>0</v>
      </c>
      <c r="F53" s="23">
        <f t="shared" si="20"/>
        <v>0</v>
      </c>
      <c r="G53" s="23">
        <f t="shared" si="21"/>
        <v>0</v>
      </c>
      <c r="H53" s="23">
        <f t="shared" si="22"/>
        <v>0</v>
      </c>
      <c r="I53" s="24">
        <f t="shared" si="23"/>
        <v>0</v>
      </c>
      <c r="J53" s="24">
        <f t="shared" si="24"/>
        <v>0</v>
      </c>
      <c r="K53" s="3">
        <f t="shared" si="25"/>
        <v>34</v>
      </c>
      <c r="L53" s="3" t="str">
        <f t="shared" si="26"/>
        <v>=</v>
      </c>
      <c r="M53" s="72"/>
      <c r="N53" s="4">
        <f t="shared" si="27"/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6" spans="16:17" ht="12.75">
      <c r="P56" s="115"/>
      <c r="Q56" s="130" t="s">
        <v>105</v>
      </c>
    </row>
    <row r="57" spans="16:17" ht="12.75">
      <c r="P57" s="163"/>
      <c r="Q57" s="130" t="s">
        <v>103</v>
      </c>
    </row>
    <row r="58" spans="16:17" ht="12.75">
      <c r="P58" s="113"/>
      <c r="Q58" s="130" t="s">
        <v>104</v>
      </c>
    </row>
  </sheetData>
  <sheetProtection/>
  <autoFilter ref="K2:AD53"/>
  <printOptions horizontalCentered="1" verticalCentered="1"/>
  <pageMargins left="0.4724409448818898" right="0.5511811023622047" top="0.31496062992125984" bottom="0.31496062992125984" header="0.1968503937007874" footer="0.2362204724409449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43681</v>
      </c>
      <c r="C1" s="49" t="s">
        <v>3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 aca="true" t="shared" si="0" ref="A4:A21">RANK(E4,$E$4:$E$24,1)</f>
        <v>1</v>
      </c>
      <c r="B4" s="162" t="s">
        <v>85</v>
      </c>
      <c r="C4" s="38">
        <v>16.15</v>
      </c>
      <c r="D4" s="38">
        <v>16.1</v>
      </c>
      <c r="E4" s="10">
        <f>MAX(C4:D4)+0.0001*MIN(C4:D4)</f>
        <v>16.151609999999998</v>
      </c>
      <c r="F4" s="6">
        <v>25</v>
      </c>
    </row>
    <row r="5" spans="1:7" ht="12.75">
      <c r="A5" s="40">
        <f t="shared" si="0"/>
        <v>2</v>
      </c>
      <c r="B5" s="162" t="s">
        <v>118</v>
      </c>
      <c r="C5" s="74">
        <v>17.12</v>
      </c>
      <c r="D5" s="74">
        <v>16.54</v>
      </c>
      <c r="E5" s="10">
        <f aca="true" t="shared" si="1" ref="E5:E21">MAX(C5:D5)+0.0001*MIN(C5:D5)</f>
        <v>17.121654</v>
      </c>
      <c r="F5" s="6">
        <v>22</v>
      </c>
      <c r="G5" s="108"/>
    </row>
    <row r="6" spans="1:7" ht="12.75">
      <c r="A6" s="40">
        <f t="shared" si="0"/>
        <v>3</v>
      </c>
      <c r="B6" s="67" t="s">
        <v>30</v>
      </c>
      <c r="C6" s="74">
        <v>17.38</v>
      </c>
      <c r="D6" s="74">
        <v>17.54</v>
      </c>
      <c r="E6" s="10">
        <f t="shared" si="1"/>
        <v>17.541738</v>
      </c>
      <c r="F6" s="6">
        <v>20</v>
      </c>
      <c r="G6" s="108"/>
    </row>
    <row r="7" spans="1:7" ht="12.75">
      <c r="A7" s="40">
        <f t="shared" si="0"/>
        <v>4</v>
      </c>
      <c r="B7" s="67" t="s">
        <v>4</v>
      </c>
      <c r="C7" s="74">
        <v>16.46</v>
      </c>
      <c r="D7" s="74">
        <v>17.6</v>
      </c>
      <c r="E7" s="10">
        <f t="shared" si="1"/>
        <v>17.601646000000002</v>
      </c>
      <c r="F7" s="6">
        <v>18</v>
      </c>
      <c r="G7" s="108"/>
    </row>
    <row r="8" spans="1:7" ht="12.75">
      <c r="A8" s="40">
        <f t="shared" si="0"/>
        <v>5</v>
      </c>
      <c r="B8" s="162" t="s">
        <v>6</v>
      </c>
      <c r="C8" s="38">
        <v>16.61</v>
      </c>
      <c r="D8" s="38">
        <v>17.83</v>
      </c>
      <c r="E8" s="10">
        <f t="shared" si="1"/>
        <v>17.831660999999997</v>
      </c>
      <c r="F8" s="6">
        <v>16</v>
      </c>
      <c r="G8" s="108"/>
    </row>
    <row r="9" spans="1:7" ht="12.75">
      <c r="A9" s="40">
        <f t="shared" si="0"/>
        <v>6</v>
      </c>
      <c r="B9" s="21" t="s">
        <v>145</v>
      </c>
      <c r="C9" s="38">
        <v>17.93</v>
      </c>
      <c r="D9" s="38">
        <v>17.63</v>
      </c>
      <c r="E9" s="10">
        <f t="shared" si="1"/>
        <v>17.931763</v>
      </c>
      <c r="F9" s="6">
        <v>15</v>
      </c>
      <c r="G9" s="108"/>
    </row>
    <row r="10" spans="1:7" ht="12.75">
      <c r="A10" s="40">
        <f t="shared" si="0"/>
        <v>7</v>
      </c>
      <c r="B10" s="67" t="s">
        <v>12</v>
      </c>
      <c r="C10" s="74">
        <v>18.16</v>
      </c>
      <c r="D10" s="74">
        <v>17.61</v>
      </c>
      <c r="E10" s="10">
        <f t="shared" si="1"/>
        <v>18.161761</v>
      </c>
      <c r="F10" s="6">
        <v>14</v>
      </c>
      <c r="G10" s="108"/>
    </row>
    <row r="11" spans="1:7" ht="12.75">
      <c r="A11" s="40">
        <f t="shared" si="0"/>
        <v>8</v>
      </c>
      <c r="B11" s="162" t="s">
        <v>27</v>
      </c>
      <c r="C11" s="38">
        <v>17.55</v>
      </c>
      <c r="D11" s="38">
        <v>18.29</v>
      </c>
      <c r="E11" s="10">
        <f t="shared" si="1"/>
        <v>18.291755</v>
      </c>
      <c r="F11" s="6">
        <v>13</v>
      </c>
      <c r="G11" s="108"/>
    </row>
    <row r="12" spans="1:7" ht="12.75">
      <c r="A12" s="40">
        <f t="shared" si="0"/>
        <v>9</v>
      </c>
      <c r="B12" s="162" t="s">
        <v>11</v>
      </c>
      <c r="C12" s="74">
        <v>18.04</v>
      </c>
      <c r="D12" s="74">
        <v>18.3</v>
      </c>
      <c r="E12" s="10">
        <f t="shared" si="1"/>
        <v>18.301804</v>
      </c>
      <c r="F12" s="6">
        <v>12</v>
      </c>
      <c r="G12" s="108"/>
    </row>
    <row r="13" spans="1:7" ht="12.75">
      <c r="A13" s="40">
        <f t="shared" si="0"/>
        <v>10</v>
      </c>
      <c r="B13" s="162" t="s">
        <v>123</v>
      </c>
      <c r="C13" s="74">
        <v>17.79</v>
      </c>
      <c r="D13" s="74">
        <v>18.45</v>
      </c>
      <c r="E13" s="10">
        <f t="shared" si="1"/>
        <v>18.451779</v>
      </c>
      <c r="F13" s="6">
        <v>11</v>
      </c>
      <c r="G13" s="108"/>
    </row>
    <row r="14" spans="1:7" ht="12.75">
      <c r="A14" s="40">
        <f t="shared" si="0"/>
        <v>11</v>
      </c>
      <c r="B14" s="21" t="s">
        <v>9</v>
      </c>
      <c r="C14" s="38">
        <v>17.14</v>
      </c>
      <c r="D14" s="38">
        <v>18.59</v>
      </c>
      <c r="E14" s="10">
        <f t="shared" si="1"/>
        <v>18.591714</v>
      </c>
      <c r="F14" s="6">
        <v>10</v>
      </c>
      <c r="G14" s="108"/>
    </row>
    <row r="15" spans="1:7" ht="12.75">
      <c r="A15" s="40">
        <f t="shared" si="0"/>
        <v>12</v>
      </c>
      <c r="B15" s="162" t="s">
        <v>7</v>
      </c>
      <c r="C15" s="74">
        <v>18</v>
      </c>
      <c r="D15" s="74">
        <v>18.63</v>
      </c>
      <c r="E15" s="10">
        <f t="shared" si="1"/>
        <v>18.6318</v>
      </c>
      <c r="F15" s="6">
        <v>9</v>
      </c>
      <c r="G15" s="108"/>
    </row>
    <row r="16" spans="1:7" ht="12.75">
      <c r="A16" s="40">
        <f t="shared" si="0"/>
        <v>13</v>
      </c>
      <c r="B16" s="64" t="s">
        <v>13</v>
      </c>
      <c r="C16" s="74">
        <v>18.65</v>
      </c>
      <c r="D16" s="74">
        <v>17.93</v>
      </c>
      <c r="E16" s="10">
        <f t="shared" si="1"/>
        <v>18.651792999999998</v>
      </c>
      <c r="F16" s="6">
        <v>8</v>
      </c>
      <c r="G16" s="108"/>
    </row>
    <row r="17" spans="1:7" ht="12.75">
      <c r="A17" s="40">
        <f t="shared" si="0"/>
        <v>14</v>
      </c>
      <c r="B17" s="162" t="s">
        <v>3</v>
      </c>
      <c r="C17" s="74">
        <v>18.69</v>
      </c>
      <c r="D17" s="74">
        <v>18.73</v>
      </c>
      <c r="E17" s="10">
        <f t="shared" si="1"/>
        <v>18.731869</v>
      </c>
      <c r="F17" s="6">
        <v>7</v>
      </c>
      <c r="G17" s="108"/>
    </row>
    <row r="18" spans="1:7" ht="12.75">
      <c r="A18" s="40">
        <f t="shared" si="0"/>
        <v>15</v>
      </c>
      <c r="B18" s="162" t="s">
        <v>79</v>
      </c>
      <c r="C18" s="38">
        <v>19.25</v>
      </c>
      <c r="D18" s="38">
        <v>17.86</v>
      </c>
      <c r="E18" s="10">
        <f t="shared" si="1"/>
        <v>19.251786</v>
      </c>
      <c r="F18" s="6">
        <v>6</v>
      </c>
      <c r="G18" s="108"/>
    </row>
    <row r="19" spans="1:7" ht="12.75">
      <c r="A19" s="40">
        <f t="shared" si="0"/>
        <v>16</v>
      </c>
      <c r="B19" s="67" t="s">
        <v>5</v>
      </c>
      <c r="C19" s="74">
        <v>18.44</v>
      </c>
      <c r="D19" s="74">
        <v>19.87</v>
      </c>
      <c r="E19" s="10">
        <f t="shared" si="1"/>
        <v>19.871844</v>
      </c>
      <c r="F19" s="6">
        <v>5</v>
      </c>
      <c r="G19" s="108"/>
    </row>
    <row r="20" spans="1:7" ht="12.75">
      <c r="A20" s="40">
        <f t="shared" si="0"/>
        <v>17</v>
      </c>
      <c r="B20" s="162" t="s">
        <v>130</v>
      </c>
      <c r="C20" s="74">
        <v>22.36</v>
      </c>
      <c r="D20" s="74">
        <v>20.96</v>
      </c>
      <c r="E20" s="10">
        <f t="shared" si="1"/>
        <v>22.362096</v>
      </c>
      <c r="F20" s="6">
        <v>5</v>
      </c>
      <c r="G20" s="108"/>
    </row>
    <row r="21" spans="1:7" ht="12.75">
      <c r="A21" s="40">
        <f t="shared" si="0"/>
        <v>18</v>
      </c>
      <c r="B21" s="162" t="s">
        <v>146</v>
      </c>
      <c r="C21" s="38">
        <v>24.23</v>
      </c>
      <c r="D21" s="38">
        <v>19.03</v>
      </c>
      <c r="E21" s="10">
        <f t="shared" si="1"/>
        <v>24.231903</v>
      </c>
      <c r="F21" s="6">
        <v>5</v>
      </c>
      <c r="G21" s="108"/>
    </row>
    <row r="22" spans="1:7" ht="12.75">
      <c r="A22" s="40">
        <v>21</v>
      </c>
      <c r="B22" s="67" t="s">
        <v>29</v>
      </c>
      <c r="C22" s="74">
        <v>20.56</v>
      </c>
      <c r="D22" s="74" t="s">
        <v>72</v>
      </c>
      <c r="E22" s="10" t="s">
        <v>72</v>
      </c>
      <c r="F22" s="6">
        <v>5</v>
      </c>
      <c r="G22" s="108"/>
    </row>
    <row r="23" spans="1:7" ht="12.75">
      <c r="A23" s="40">
        <v>21</v>
      </c>
      <c r="B23" s="162" t="s">
        <v>131</v>
      </c>
      <c r="C23" s="74" t="s">
        <v>72</v>
      </c>
      <c r="D23" s="74" t="s">
        <v>72</v>
      </c>
      <c r="E23" s="10" t="s">
        <v>72</v>
      </c>
      <c r="F23" s="6">
        <v>5</v>
      </c>
      <c r="G23" s="108"/>
    </row>
    <row r="24" spans="1:7" ht="12.75">
      <c r="A24" s="40">
        <v>21</v>
      </c>
      <c r="B24" s="162" t="s">
        <v>97</v>
      </c>
      <c r="C24" s="38" t="s">
        <v>72</v>
      </c>
      <c r="D24" s="38" t="s">
        <v>72</v>
      </c>
      <c r="E24" s="10" t="s">
        <v>72</v>
      </c>
      <c r="F24" s="6">
        <v>5</v>
      </c>
      <c r="G24" s="108"/>
    </row>
    <row r="25" spans="1:6" ht="12.75">
      <c r="A25" s="52"/>
      <c r="B25" s="73"/>
      <c r="C25" s="53"/>
      <c r="D25" s="53"/>
      <c r="E25" s="54"/>
      <c r="F25" s="26"/>
    </row>
    <row r="26" spans="1:6" ht="15">
      <c r="A26" s="34"/>
      <c r="B26" s="75" t="s">
        <v>14</v>
      </c>
      <c r="C26" s="35"/>
      <c r="D26" s="35"/>
      <c r="E26" s="34"/>
      <c r="F26" s="26"/>
    </row>
    <row r="27" spans="1:6" ht="25.5">
      <c r="A27" s="167" t="s">
        <v>18</v>
      </c>
      <c r="B27" s="168" t="s">
        <v>15</v>
      </c>
      <c r="C27" s="36" t="s">
        <v>38</v>
      </c>
      <c r="D27" s="37" t="s">
        <v>39</v>
      </c>
      <c r="E27" s="55" t="s">
        <v>19</v>
      </c>
      <c r="F27" s="33" t="s">
        <v>20</v>
      </c>
    </row>
    <row r="28" spans="1:6" ht="12.75">
      <c r="A28" s="86">
        <v>1</v>
      </c>
      <c r="B28" s="162" t="s">
        <v>30</v>
      </c>
      <c r="C28" s="74">
        <v>16.53</v>
      </c>
      <c r="D28" s="74">
        <v>17.11</v>
      </c>
      <c r="E28" s="10">
        <f aca="true" t="shared" si="2" ref="E28:E37">MAX(C28:D28)+0.0001*MIN(C28:D28)</f>
        <v>17.111653</v>
      </c>
      <c r="F28" s="6">
        <v>15</v>
      </c>
    </row>
    <row r="29" spans="1:6" ht="12.75">
      <c r="A29" s="81">
        <v>2</v>
      </c>
      <c r="B29" s="162" t="s">
        <v>123</v>
      </c>
      <c r="C29" s="74">
        <v>18.33</v>
      </c>
      <c r="D29" s="74">
        <v>18.45</v>
      </c>
      <c r="E29" s="10">
        <f t="shared" si="2"/>
        <v>18.451833</v>
      </c>
      <c r="F29" s="6">
        <v>13</v>
      </c>
    </row>
    <row r="30" spans="1:6" ht="12.75">
      <c r="A30" s="81">
        <v>3</v>
      </c>
      <c r="B30" s="162" t="s">
        <v>4</v>
      </c>
      <c r="C30" s="74">
        <v>17.55</v>
      </c>
      <c r="D30" s="74">
        <v>19.08</v>
      </c>
      <c r="E30" s="10">
        <f t="shared" si="2"/>
        <v>19.081754999999998</v>
      </c>
      <c r="F30" s="6">
        <v>11</v>
      </c>
    </row>
    <row r="31" spans="1:6" ht="12.75" customHeight="1">
      <c r="A31" s="81">
        <v>4</v>
      </c>
      <c r="B31" s="162" t="s">
        <v>9</v>
      </c>
      <c r="C31" s="74">
        <v>19.06</v>
      </c>
      <c r="D31" s="74">
        <v>19.88</v>
      </c>
      <c r="E31" s="10">
        <f t="shared" si="2"/>
        <v>19.881906</v>
      </c>
      <c r="F31" s="6">
        <v>9</v>
      </c>
    </row>
    <row r="32" spans="1:6" ht="12.75">
      <c r="A32" s="81">
        <v>5</v>
      </c>
      <c r="B32" s="67" t="s">
        <v>79</v>
      </c>
      <c r="C32" s="74">
        <v>17.07</v>
      </c>
      <c r="D32" s="74">
        <v>20.45</v>
      </c>
      <c r="E32" s="10">
        <f t="shared" si="2"/>
        <v>20.451707</v>
      </c>
      <c r="F32" s="6">
        <v>8</v>
      </c>
    </row>
    <row r="33" spans="1:6" ht="12.75">
      <c r="A33" s="81">
        <v>6</v>
      </c>
      <c r="B33" s="162" t="s">
        <v>75</v>
      </c>
      <c r="C33" s="74">
        <v>17.18</v>
      </c>
      <c r="D33" s="74">
        <v>21.83</v>
      </c>
      <c r="E33" s="10">
        <f t="shared" si="2"/>
        <v>21.831718</v>
      </c>
      <c r="F33" s="6">
        <v>7</v>
      </c>
    </row>
    <row r="34" spans="1:6" ht="12.75">
      <c r="A34" s="81">
        <v>7</v>
      </c>
      <c r="B34" s="162" t="s">
        <v>3</v>
      </c>
      <c r="C34" s="74">
        <v>17.29</v>
      </c>
      <c r="D34" s="74">
        <v>22.22</v>
      </c>
      <c r="E34" s="10">
        <f t="shared" si="2"/>
        <v>22.221729</v>
      </c>
      <c r="F34" s="6">
        <v>6</v>
      </c>
    </row>
    <row r="35" spans="1:6" ht="12.75">
      <c r="A35" s="81">
        <v>8</v>
      </c>
      <c r="B35" s="162" t="s">
        <v>7</v>
      </c>
      <c r="C35" s="74">
        <v>19</v>
      </c>
      <c r="D35" s="74">
        <v>23.83</v>
      </c>
      <c r="E35" s="10">
        <f t="shared" si="2"/>
        <v>23.831899999999997</v>
      </c>
      <c r="F35" s="6">
        <v>5</v>
      </c>
    </row>
    <row r="36" spans="1:6" ht="12.75">
      <c r="A36" s="81">
        <v>9</v>
      </c>
      <c r="B36" s="162" t="s">
        <v>29</v>
      </c>
      <c r="C36" s="74">
        <v>27.16</v>
      </c>
      <c r="D36" s="74">
        <v>26.9</v>
      </c>
      <c r="E36" s="10">
        <f t="shared" si="2"/>
        <v>27.16269</v>
      </c>
      <c r="F36" s="6">
        <v>5</v>
      </c>
    </row>
    <row r="37" spans="1:6" ht="12.75">
      <c r="A37" s="81">
        <v>10</v>
      </c>
      <c r="B37" s="162" t="s">
        <v>11</v>
      </c>
      <c r="C37" s="74">
        <v>28.65</v>
      </c>
      <c r="D37" s="74">
        <v>29.82</v>
      </c>
      <c r="E37" s="10">
        <f t="shared" si="2"/>
        <v>29.822865</v>
      </c>
      <c r="F37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43695</v>
      </c>
      <c r="C1" s="49" t="s">
        <v>79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 aca="true" t="shared" si="0" ref="A4:A16">RANK(E4,$E$4:$E$22,1)</f>
        <v>1</v>
      </c>
      <c r="B4" s="162" t="s">
        <v>12</v>
      </c>
      <c r="C4" s="38">
        <v>17.25</v>
      </c>
      <c r="D4" s="38">
        <v>16.81</v>
      </c>
      <c r="E4" s="10">
        <f>MAX(C4:D4)+0.0001*MIN(C4:D4)</f>
        <v>17.251681</v>
      </c>
      <c r="F4" s="6">
        <v>25</v>
      </c>
    </row>
    <row r="5" spans="1:7" ht="12.75">
      <c r="A5" s="40">
        <f t="shared" si="0"/>
        <v>2</v>
      </c>
      <c r="B5" s="162" t="s">
        <v>6</v>
      </c>
      <c r="C5" s="74">
        <v>16.39</v>
      </c>
      <c r="D5" s="74">
        <v>17.4</v>
      </c>
      <c r="E5" s="10">
        <f aca="true" t="shared" si="1" ref="E5:E16">MAX(C5:D5)+0.0001*MIN(C5:D5)</f>
        <v>17.401639</v>
      </c>
      <c r="F5" s="6">
        <v>22</v>
      </c>
      <c r="G5" s="108"/>
    </row>
    <row r="6" spans="1:7" ht="12.75">
      <c r="A6" s="40">
        <f t="shared" si="0"/>
        <v>3</v>
      </c>
      <c r="B6" s="67" t="s">
        <v>30</v>
      </c>
      <c r="C6" s="74">
        <v>16.88</v>
      </c>
      <c r="D6" s="74">
        <v>17.69</v>
      </c>
      <c r="E6" s="10">
        <f t="shared" si="1"/>
        <v>17.691688000000003</v>
      </c>
      <c r="F6" s="6">
        <v>20</v>
      </c>
      <c r="G6" s="108"/>
    </row>
    <row r="7" spans="1:7" ht="12.75">
      <c r="A7" s="40">
        <f t="shared" si="0"/>
        <v>4</v>
      </c>
      <c r="B7" s="67" t="s">
        <v>145</v>
      </c>
      <c r="C7" s="74">
        <v>17.38</v>
      </c>
      <c r="D7" s="74">
        <v>18.07</v>
      </c>
      <c r="E7" s="10">
        <f t="shared" si="1"/>
        <v>18.071738</v>
      </c>
      <c r="F7" s="6">
        <v>18</v>
      </c>
      <c r="G7" s="108"/>
    </row>
    <row r="8" spans="1:7" ht="12.75">
      <c r="A8" s="40">
        <f t="shared" si="0"/>
        <v>5</v>
      </c>
      <c r="B8" s="162" t="s">
        <v>147</v>
      </c>
      <c r="C8" s="38">
        <v>17.35</v>
      </c>
      <c r="D8" s="38">
        <v>18.14</v>
      </c>
      <c r="E8" s="10">
        <f t="shared" si="1"/>
        <v>18.141735</v>
      </c>
      <c r="F8" s="6">
        <v>16</v>
      </c>
      <c r="G8" s="108"/>
    </row>
    <row r="9" spans="1:7" ht="12.75">
      <c r="A9" s="40">
        <f t="shared" si="0"/>
        <v>6</v>
      </c>
      <c r="B9" s="21" t="s">
        <v>79</v>
      </c>
      <c r="C9" s="38">
        <v>17.69</v>
      </c>
      <c r="D9" s="38">
        <v>18.7</v>
      </c>
      <c r="E9" s="10">
        <f t="shared" si="1"/>
        <v>18.701769</v>
      </c>
      <c r="F9" s="6">
        <v>15</v>
      </c>
      <c r="G9" s="108"/>
    </row>
    <row r="10" spans="1:7" ht="12.75">
      <c r="A10" s="40">
        <f t="shared" si="0"/>
        <v>7</v>
      </c>
      <c r="B10" s="67" t="s">
        <v>5</v>
      </c>
      <c r="C10" s="74">
        <v>17.49</v>
      </c>
      <c r="D10" s="74">
        <v>18.91</v>
      </c>
      <c r="E10" s="10">
        <f t="shared" si="1"/>
        <v>18.911749</v>
      </c>
      <c r="F10" s="6">
        <v>14</v>
      </c>
      <c r="G10" s="108"/>
    </row>
    <row r="11" spans="1:7" ht="12.75">
      <c r="A11" s="40">
        <f t="shared" si="0"/>
        <v>8</v>
      </c>
      <c r="B11" s="162" t="s">
        <v>13</v>
      </c>
      <c r="C11" s="38">
        <v>18.69</v>
      </c>
      <c r="D11" s="38">
        <v>18.91</v>
      </c>
      <c r="E11" s="10">
        <f t="shared" si="1"/>
        <v>18.911869</v>
      </c>
      <c r="F11" s="6">
        <v>13</v>
      </c>
      <c r="G11" s="108"/>
    </row>
    <row r="12" spans="1:7" ht="12.75">
      <c r="A12" s="40">
        <f t="shared" si="0"/>
        <v>9</v>
      </c>
      <c r="B12" s="162" t="s">
        <v>27</v>
      </c>
      <c r="C12" s="74">
        <v>17.47</v>
      </c>
      <c r="D12" s="74">
        <v>19.16</v>
      </c>
      <c r="E12" s="10">
        <f t="shared" si="1"/>
        <v>19.161747000000002</v>
      </c>
      <c r="F12" s="6">
        <v>12</v>
      </c>
      <c r="G12" s="108"/>
    </row>
    <row r="13" spans="1:7" ht="12.75">
      <c r="A13" s="40">
        <f t="shared" si="0"/>
        <v>10</v>
      </c>
      <c r="B13" s="162" t="s">
        <v>126</v>
      </c>
      <c r="C13" s="74">
        <v>23.52</v>
      </c>
      <c r="D13" s="74">
        <v>23.35</v>
      </c>
      <c r="E13" s="10">
        <f t="shared" si="1"/>
        <v>23.522334999999998</v>
      </c>
      <c r="F13" s="6">
        <v>11</v>
      </c>
      <c r="G13" s="108"/>
    </row>
    <row r="14" spans="1:7" ht="12.75">
      <c r="A14" s="40">
        <f t="shared" si="0"/>
        <v>11</v>
      </c>
      <c r="B14" s="21" t="s">
        <v>97</v>
      </c>
      <c r="C14" s="38">
        <v>19.13</v>
      </c>
      <c r="D14" s="38">
        <v>24.17</v>
      </c>
      <c r="E14" s="10">
        <f t="shared" si="1"/>
        <v>24.171913</v>
      </c>
      <c r="F14" s="6">
        <v>10</v>
      </c>
      <c r="G14" s="108"/>
    </row>
    <row r="15" spans="1:7" ht="12.75">
      <c r="A15" s="40">
        <f t="shared" si="0"/>
        <v>12</v>
      </c>
      <c r="B15" s="162" t="s">
        <v>131</v>
      </c>
      <c r="C15" s="74">
        <v>26.55</v>
      </c>
      <c r="D15" s="74">
        <v>28.51</v>
      </c>
      <c r="E15" s="10">
        <f t="shared" si="1"/>
        <v>28.512655000000002</v>
      </c>
      <c r="F15" s="6">
        <v>9</v>
      </c>
      <c r="G15" s="108"/>
    </row>
    <row r="16" spans="1:7" ht="12.75">
      <c r="A16" s="40">
        <f t="shared" si="0"/>
        <v>13</v>
      </c>
      <c r="B16" s="64" t="s">
        <v>3</v>
      </c>
      <c r="C16" s="74">
        <v>29.62</v>
      </c>
      <c r="D16" s="74">
        <v>19.8</v>
      </c>
      <c r="E16" s="10">
        <f t="shared" si="1"/>
        <v>29.62198</v>
      </c>
      <c r="F16" s="6">
        <v>8</v>
      </c>
      <c r="G16" s="108"/>
    </row>
    <row r="17" spans="1:7" ht="12.75">
      <c r="A17" s="40">
        <v>19</v>
      </c>
      <c r="B17" s="162" t="s">
        <v>123</v>
      </c>
      <c r="C17" s="74" t="s">
        <v>72</v>
      </c>
      <c r="D17" s="74" t="s">
        <v>72</v>
      </c>
      <c r="E17" s="10" t="s">
        <v>72</v>
      </c>
      <c r="F17" s="6">
        <v>5</v>
      </c>
      <c r="G17" s="108"/>
    </row>
    <row r="18" spans="1:7" ht="12.75">
      <c r="A18" s="40">
        <v>19</v>
      </c>
      <c r="B18" s="162" t="s">
        <v>9</v>
      </c>
      <c r="C18" s="38" t="s">
        <v>72</v>
      </c>
      <c r="D18" s="38" t="s">
        <v>72</v>
      </c>
      <c r="E18" s="10" t="s">
        <v>72</v>
      </c>
      <c r="F18" s="6">
        <v>5</v>
      </c>
      <c r="G18" s="108"/>
    </row>
    <row r="19" spans="1:7" ht="12.75">
      <c r="A19" s="40">
        <v>19</v>
      </c>
      <c r="B19" s="67" t="s">
        <v>130</v>
      </c>
      <c r="C19" s="74" t="s">
        <v>72</v>
      </c>
      <c r="D19" s="74" t="s">
        <v>72</v>
      </c>
      <c r="E19" s="10" t="s">
        <v>72</v>
      </c>
      <c r="F19" s="6">
        <v>5</v>
      </c>
      <c r="G19" s="108"/>
    </row>
    <row r="20" spans="1:7" ht="12.75">
      <c r="A20" s="40">
        <v>19</v>
      </c>
      <c r="B20" s="162" t="s">
        <v>11</v>
      </c>
      <c r="C20" s="74" t="s">
        <v>72</v>
      </c>
      <c r="D20" s="74" t="s">
        <v>72</v>
      </c>
      <c r="E20" s="10" t="s">
        <v>72</v>
      </c>
      <c r="F20" s="6">
        <v>5</v>
      </c>
      <c r="G20" s="108"/>
    </row>
    <row r="21" spans="1:7" ht="12.75">
      <c r="A21" s="40">
        <v>19</v>
      </c>
      <c r="B21" s="162" t="s">
        <v>4</v>
      </c>
      <c r="C21" s="38" t="s">
        <v>72</v>
      </c>
      <c r="D21" s="38" t="s">
        <v>72</v>
      </c>
      <c r="E21" s="10" t="s">
        <v>72</v>
      </c>
      <c r="F21" s="6">
        <v>5</v>
      </c>
      <c r="G21" s="108"/>
    </row>
    <row r="22" spans="1:7" ht="12.75">
      <c r="A22" s="40">
        <v>19</v>
      </c>
      <c r="B22" s="67" t="s">
        <v>148</v>
      </c>
      <c r="C22" s="74" t="s">
        <v>72</v>
      </c>
      <c r="D22" s="74" t="s">
        <v>72</v>
      </c>
      <c r="E22" s="10" t="s">
        <v>72</v>
      </c>
      <c r="F22" s="6">
        <v>5</v>
      </c>
      <c r="G22" s="108"/>
    </row>
    <row r="23" spans="1:6" ht="12.75">
      <c r="A23" s="52"/>
      <c r="B23" s="73"/>
      <c r="C23" s="53"/>
      <c r="D23" s="53"/>
      <c r="E23" s="54"/>
      <c r="F23" s="26"/>
    </row>
    <row r="24" spans="1:6" ht="15">
      <c r="A24" s="34"/>
      <c r="B24" s="75" t="s">
        <v>14</v>
      </c>
      <c r="C24" s="35"/>
      <c r="D24" s="35"/>
      <c r="E24" s="34"/>
      <c r="F24" s="26"/>
    </row>
    <row r="25" spans="1:6" ht="25.5">
      <c r="A25" s="167" t="s">
        <v>18</v>
      </c>
      <c r="B25" s="168" t="s">
        <v>15</v>
      </c>
      <c r="C25" s="36" t="s">
        <v>38</v>
      </c>
      <c r="D25" s="37" t="s">
        <v>39</v>
      </c>
      <c r="E25" s="55" t="s">
        <v>19</v>
      </c>
      <c r="F25" s="33" t="s">
        <v>20</v>
      </c>
    </row>
    <row r="26" spans="1:6" ht="12.75">
      <c r="A26" s="86">
        <v>1</v>
      </c>
      <c r="B26" s="162" t="s">
        <v>30</v>
      </c>
      <c r="C26" s="74">
        <v>16.85</v>
      </c>
      <c r="D26" s="74">
        <v>16.93</v>
      </c>
      <c r="E26" s="10">
        <f aca="true" t="shared" si="2" ref="E26:E37">MAX(C26:D26)+0.0001*MIN(C26:D26)</f>
        <v>16.931684999999998</v>
      </c>
      <c r="F26" s="6">
        <v>15</v>
      </c>
    </row>
    <row r="27" spans="1:6" ht="12.75">
      <c r="A27" s="81">
        <v>2</v>
      </c>
      <c r="B27" s="162" t="s">
        <v>79</v>
      </c>
      <c r="C27" s="74">
        <v>17.31</v>
      </c>
      <c r="D27" s="74">
        <v>17.35</v>
      </c>
      <c r="E27" s="10">
        <f t="shared" si="2"/>
        <v>17.351731</v>
      </c>
      <c r="F27" s="6">
        <v>13</v>
      </c>
    </row>
    <row r="28" spans="1:6" ht="12.75">
      <c r="A28" s="81">
        <v>3</v>
      </c>
      <c r="B28" s="162" t="s">
        <v>149</v>
      </c>
      <c r="C28" s="74">
        <v>17.8</v>
      </c>
      <c r="D28" s="74">
        <v>17.1</v>
      </c>
      <c r="E28" s="10">
        <f t="shared" si="2"/>
        <v>17.80171</v>
      </c>
      <c r="F28" s="6">
        <v>11</v>
      </c>
    </row>
    <row r="29" spans="1:6" ht="12.75" customHeight="1">
      <c r="A29" s="81">
        <v>4</v>
      </c>
      <c r="B29" s="162" t="s">
        <v>7</v>
      </c>
      <c r="C29" s="74">
        <v>18.57</v>
      </c>
      <c r="D29" s="74">
        <v>18.01</v>
      </c>
      <c r="E29" s="10">
        <f t="shared" si="2"/>
        <v>18.571801</v>
      </c>
      <c r="F29" s="6">
        <v>9</v>
      </c>
    </row>
    <row r="30" spans="1:6" ht="12.75">
      <c r="A30" s="81">
        <v>5</v>
      </c>
      <c r="B30" s="67" t="s">
        <v>57</v>
      </c>
      <c r="C30" s="74">
        <v>17.13</v>
      </c>
      <c r="D30" s="74">
        <v>18.84</v>
      </c>
      <c r="E30" s="10">
        <f t="shared" si="2"/>
        <v>18.841713</v>
      </c>
      <c r="F30" s="6">
        <v>8</v>
      </c>
    </row>
    <row r="31" spans="1:6" ht="12.75">
      <c r="A31" s="81">
        <v>6</v>
      </c>
      <c r="B31" s="162" t="s">
        <v>11</v>
      </c>
      <c r="C31" s="74">
        <v>19.17</v>
      </c>
      <c r="D31" s="74">
        <v>19.2</v>
      </c>
      <c r="E31" s="10">
        <f t="shared" si="2"/>
        <v>19.201916999999998</v>
      </c>
      <c r="F31" s="6">
        <v>7</v>
      </c>
    </row>
    <row r="32" spans="1:6" ht="12.75">
      <c r="A32" s="81">
        <v>7</v>
      </c>
      <c r="B32" s="162" t="s">
        <v>3</v>
      </c>
      <c r="C32" s="74">
        <v>18.44</v>
      </c>
      <c r="D32" s="74">
        <v>19.39</v>
      </c>
      <c r="E32" s="10">
        <f t="shared" si="2"/>
        <v>19.391844</v>
      </c>
      <c r="F32" s="6">
        <v>6</v>
      </c>
    </row>
    <row r="33" spans="1:6" ht="12.75">
      <c r="A33" s="81">
        <v>8</v>
      </c>
      <c r="B33" s="162" t="s">
        <v>4</v>
      </c>
      <c r="C33" s="74">
        <v>16.79</v>
      </c>
      <c r="D33" s="74">
        <v>19.53</v>
      </c>
      <c r="E33" s="10">
        <f t="shared" si="2"/>
        <v>19.531679</v>
      </c>
      <c r="F33" s="6">
        <v>5</v>
      </c>
    </row>
    <row r="34" spans="1:6" ht="12.75">
      <c r="A34" s="81">
        <v>9</v>
      </c>
      <c r="B34" s="162" t="s">
        <v>148</v>
      </c>
      <c r="C34" s="74">
        <v>19.66</v>
      </c>
      <c r="D34" s="74">
        <v>21.42</v>
      </c>
      <c r="E34" s="10">
        <f t="shared" si="2"/>
        <v>21.421966</v>
      </c>
      <c r="F34" s="6">
        <v>5</v>
      </c>
    </row>
    <row r="35" spans="1:6" ht="12.75">
      <c r="A35" s="81">
        <v>10</v>
      </c>
      <c r="B35" s="162" t="s">
        <v>75</v>
      </c>
      <c r="C35" s="74">
        <v>17.46</v>
      </c>
      <c r="D35" s="74">
        <v>22.92</v>
      </c>
      <c r="E35" s="10">
        <f t="shared" si="2"/>
        <v>22.921746000000002</v>
      </c>
      <c r="F35" s="6">
        <v>5</v>
      </c>
    </row>
    <row r="36" spans="1:6" ht="12.75">
      <c r="A36" s="81">
        <v>11</v>
      </c>
      <c r="B36" s="162" t="s">
        <v>9</v>
      </c>
      <c r="C36" s="74">
        <v>20.64</v>
      </c>
      <c r="D36" s="74">
        <v>23.49</v>
      </c>
      <c r="E36" s="10">
        <f t="shared" si="2"/>
        <v>23.492064</v>
      </c>
      <c r="F36" s="6">
        <v>5</v>
      </c>
    </row>
    <row r="37" spans="1:6" ht="12.75">
      <c r="A37" s="81">
        <v>12</v>
      </c>
      <c r="B37" s="162" t="s">
        <v>126</v>
      </c>
      <c r="C37" s="74">
        <v>40.94</v>
      </c>
      <c r="D37" s="74">
        <v>36.51</v>
      </c>
      <c r="E37" s="10">
        <f t="shared" si="2"/>
        <v>40.943650999999996</v>
      </c>
      <c r="F37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43715</v>
      </c>
      <c r="C1" s="49" t="s">
        <v>12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 aca="true" t="shared" si="0" ref="A4:A19">RANK(E4,$E$4:$E$21,1)</f>
        <v>1</v>
      </c>
      <c r="B4" s="162" t="s">
        <v>4</v>
      </c>
      <c r="C4" s="38">
        <v>15.71</v>
      </c>
      <c r="D4" s="38">
        <v>15.97</v>
      </c>
      <c r="E4" s="10">
        <f>MAX(C4:D4)+0.0001*MIN(C4:D4)</f>
        <v>15.971571</v>
      </c>
      <c r="F4" s="6">
        <v>25</v>
      </c>
    </row>
    <row r="5" spans="1:7" ht="12.75">
      <c r="A5" s="40">
        <f t="shared" si="0"/>
        <v>2</v>
      </c>
      <c r="B5" s="162" t="s">
        <v>12</v>
      </c>
      <c r="C5" s="74">
        <v>17.24</v>
      </c>
      <c r="D5" s="74">
        <v>17.12</v>
      </c>
      <c r="E5" s="10">
        <f aca="true" t="shared" si="1" ref="E5:E21">MAX(C5:D5)+0.0001*MIN(C5:D5)</f>
        <v>17.241712</v>
      </c>
      <c r="F5" s="6">
        <v>22</v>
      </c>
      <c r="G5" s="108"/>
    </row>
    <row r="6" spans="1:7" ht="12.75">
      <c r="A6" s="40">
        <f t="shared" si="0"/>
        <v>3</v>
      </c>
      <c r="B6" s="67" t="s">
        <v>141</v>
      </c>
      <c r="C6" s="74">
        <v>17.3</v>
      </c>
      <c r="D6" s="74">
        <v>16.8</v>
      </c>
      <c r="E6" s="10">
        <f t="shared" si="1"/>
        <v>17.30168</v>
      </c>
      <c r="F6" s="6">
        <v>20</v>
      </c>
      <c r="G6" s="108"/>
    </row>
    <row r="7" spans="1:7" ht="12.75">
      <c r="A7" s="40">
        <f t="shared" si="0"/>
        <v>4</v>
      </c>
      <c r="B7" s="67" t="s">
        <v>142</v>
      </c>
      <c r="C7" s="74">
        <v>17.35</v>
      </c>
      <c r="D7" s="74">
        <v>16.89</v>
      </c>
      <c r="E7" s="10">
        <f t="shared" si="1"/>
        <v>17.351689</v>
      </c>
      <c r="F7" s="6">
        <v>18</v>
      </c>
      <c r="G7" s="108"/>
    </row>
    <row r="8" spans="1:7" ht="12.75">
      <c r="A8" s="40">
        <f t="shared" si="0"/>
        <v>5</v>
      </c>
      <c r="B8" s="162" t="s">
        <v>30</v>
      </c>
      <c r="C8" s="38">
        <v>17.46</v>
      </c>
      <c r="D8" s="38">
        <v>17.13</v>
      </c>
      <c r="E8" s="10">
        <f t="shared" si="1"/>
        <v>17.461713</v>
      </c>
      <c r="F8" s="6">
        <v>16</v>
      </c>
      <c r="G8" s="108"/>
    </row>
    <row r="9" spans="1:7" ht="12.75">
      <c r="A9" s="40">
        <f t="shared" si="0"/>
        <v>6</v>
      </c>
      <c r="B9" s="21" t="s">
        <v>7</v>
      </c>
      <c r="C9" s="38">
        <v>17.85</v>
      </c>
      <c r="D9" s="38">
        <v>17.5</v>
      </c>
      <c r="E9" s="10">
        <f t="shared" si="1"/>
        <v>17.851750000000003</v>
      </c>
      <c r="F9" s="6">
        <v>15</v>
      </c>
      <c r="G9" s="108"/>
    </row>
    <row r="10" spans="1:7" ht="12.75">
      <c r="A10" s="40">
        <f t="shared" si="0"/>
        <v>7</v>
      </c>
      <c r="B10" s="67" t="s">
        <v>136</v>
      </c>
      <c r="C10" s="74">
        <v>17.27</v>
      </c>
      <c r="D10" s="74">
        <v>17.96</v>
      </c>
      <c r="E10" s="10">
        <f t="shared" si="1"/>
        <v>17.961727</v>
      </c>
      <c r="F10" s="6">
        <v>14</v>
      </c>
      <c r="G10" s="108"/>
    </row>
    <row r="11" spans="1:7" ht="12.75">
      <c r="A11" s="40">
        <f t="shared" si="0"/>
        <v>8</v>
      </c>
      <c r="B11" s="162" t="s">
        <v>79</v>
      </c>
      <c r="C11" s="38">
        <v>18.34</v>
      </c>
      <c r="D11" s="38">
        <v>18.11</v>
      </c>
      <c r="E11" s="10">
        <f t="shared" si="1"/>
        <v>18.341811</v>
      </c>
      <c r="F11" s="6">
        <v>13</v>
      </c>
      <c r="G11" s="108"/>
    </row>
    <row r="12" spans="1:7" ht="12.75">
      <c r="A12" s="40">
        <f t="shared" si="0"/>
        <v>9</v>
      </c>
      <c r="B12" s="162" t="s">
        <v>27</v>
      </c>
      <c r="C12" s="74">
        <v>17.85</v>
      </c>
      <c r="D12" s="74">
        <v>19.15</v>
      </c>
      <c r="E12" s="10">
        <f t="shared" si="1"/>
        <v>19.151785</v>
      </c>
      <c r="F12" s="6">
        <v>12</v>
      </c>
      <c r="G12" s="108"/>
    </row>
    <row r="13" spans="1:7" ht="12.75">
      <c r="A13" s="40">
        <f t="shared" si="0"/>
        <v>10</v>
      </c>
      <c r="B13" s="162" t="s">
        <v>3</v>
      </c>
      <c r="C13" s="74">
        <v>18.3</v>
      </c>
      <c r="D13" s="74">
        <v>19.51</v>
      </c>
      <c r="E13" s="10">
        <f t="shared" si="1"/>
        <v>19.511830000000003</v>
      </c>
      <c r="F13" s="6">
        <v>11</v>
      </c>
      <c r="G13" s="108"/>
    </row>
    <row r="14" spans="1:7" ht="12.75">
      <c r="A14" s="40">
        <f t="shared" si="0"/>
        <v>11</v>
      </c>
      <c r="B14" s="21" t="s">
        <v>131</v>
      </c>
      <c r="C14" s="38">
        <v>19.2</v>
      </c>
      <c r="D14" s="38">
        <v>20.02</v>
      </c>
      <c r="E14" s="10">
        <f t="shared" si="1"/>
        <v>20.021919999999998</v>
      </c>
      <c r="F14" s="6">
        <v>10</v>
      </c>
      <c r="G14" s="108"/>
    </row>
    <row r="15" spans="1:7" ht="12.75">
      <c r="A15" s="40">
        <f t="shared" si="0"/>
        <v>12</v>
      </c>
      <c r="B15" s="162" t="s">
        <v>113</v>
      </c>
      <c r="C15" s="74">
        <v>20.68</v>
      </c>
      <c r="D15" s="74">
        <v>20.24</v>
      </c>
      <c r="E15" s="10">
        <f t="shared" si="1"/>
        <v>20.682024</v>
      </c>
      <c r="F15" s="6">
        <v>9</v>
      </c>
      <c r="G15" s="108"/>
    </row>
    <row r="16" spans="1:7" ht="12.75">
      <c r="A16" s="40">
        <f t="shared" si="0"/>
        <v>13</v>
      </c>
      <c r="B16" s="64" t="s">
        <v>5</v>
      </c>
      <c r="C16" s="74">
        <v>18.3</v>
      </c>
      <c r="D16" s="74">
        <v>20.84</v>
      </c>
      <c r="E16" s="10">
        <f t="shared" si="1"/>
        <v>20.84183</v>
      </c>
      <c r="F16" s="6">
        <v>8</v>
      </c>
      <c r="G16" s="108"/>
    </row>
    <row r="17" spans="1:7" ht="12.75">
      <c r="A17" s="40">
        <f t="shared" si="0"/>
        <v>14</v>
      </c>
      <c r="B17" s="162" t="s">
        <v>138</v>
      </c>
      <c r="C17" s="74">
        <v>21.98</v>
      </c>
      <c r="D17" s="74">
        <v>21.59</v>
      </c>
      <c r="E17" s="10">
        <f t="shared" si="1"/>
        <v>21.982159</v>
      </c>
      <c r="F17" s="6">
        <v>7</v>
      </c>
      <c r="G17" s="108"/>
    </row>
    <row r="18" spans="1:7" ht="12.75">
      <c r="A18" s="40">
        <f t="shared" si="0"/>
        <v>15</v>
      </c>
      <c r="B18" s="162" t="s">
        <v>139</v>
      </c>
      <c r="C18" s="38">
        <v>23.47</v>
      </c>
      <c r="D18" s="38">
        <v>20.29</v>
      </c>
      <c r="E18" s="10">
        <f t="shared" si="1"/>
        <v>23.472029</v>
      </c>
      <c r="F18" s="6">
        <v>6</v>
      </c>
      <c r="G18" s="108"/>
    </row>
    <row r="19" spans="1:7" ht="12.75">
      <c r="A19" s="40">
        <f t="shared" si="0"/>
        <v>16</v>
      </c>
      <c r="B19" s="67" t="s">
        <v>13</v>
      </c>
      <c r="C19" s="74">
        <v>26.02</v>
      </c>
      <c r="D19" s="74">
        <v>19.63</v>
      </c>
      <c r="E19" s="10">
        <f t="shared" si="1"/>
        <v>26.021963</v>
      </c>
      <c r="F19" s="6">
        <v>5</v>
      </c>
      <c r="G19" s="108"/>
    </row>
    <row r="20" spans="1:7" ht="12.75">
      <c r="A20" s="40">
        <v>18</v>
      </c>
      <c r="B20" s="162" t="s">
        <v>130</v>
      </c>
      <c r="C20" s="74">
        <v>99.99</v>
      </c>
      <c r="D20" s="74">
        <v>99.99</v>
      </c>
      <c r="E20" s="10">
        <f t="shared" si="1"/>
        <v>99.99999899999999</v>
      </c>
      <c r="F20" s="6">
        <v>5</v>
      </c>
      <c r="G20" s="108"/>
    </row>
    <row r="21" spans="1:7" ht="12.75">
      <c r="A21" s="40">
        <v>18</v>
      </c>
      <c r="B21" s="162" t="s">
        <v>125</v>
      </c>
      <c r="C21" s="74">
        <v>99.99</v>
      </c>
      <c r="D21" s="74">
        <v>99.99</v>
      </c>
      <c r="E21" s="10">
        <f t="shared" si="1"/>
        <v>99.99999899999999</v>
      </c>
      <c r="F21" s="6">
        <v>5</v>
      </c>
      <c r="G21" s="108"/>
    </row>
    <row r="22" spans="1:6" ht="12.75">
      <c r="A22" s="52"/>
      <c r="B22" s="73"/>
      <c r="C22" s="53"/>
      <c r="D22" s="53"/>
      <c r="E22" s="54"/>
      <c r="F22" s="26"/>
    </row>
    <row r="23" spans="1:6" ht="15">
      <c r="A23" s="34"/>
      <c r="B23" s="75" t="s">
        <v>14</v>
      </c>
      <c r="C23" s="35"/>
      <c r="D23" s="35"/>
      <c r="E23" s="34"/>
      <c r="F23" s="26"/>
    </row>
    <row r="24" spans="1:6" ht="25.5">
      <c r="A24" s="167" t="s">
        <v>18</v>
      </c>
      <c r="B24" s="168" t="s">
        <v>15</v>
      </c>
      <c r="C24" s="36" t="s">
        <v>38</v>
      </c>
      <c r="D24" s="37" t="s">
        <v>39</v>
      </c>
      <c r="E24" s="55" t="s">
        <v>19</v>
      </c>
      <c r="F24" s="33" t="s">
        <v>20</v>
      </c>
    </row>
    <row r="25" spans="1:6" ht="12.75">
      <c r="A25" s="86">
        <v>1</v>
      </c>
      <c r="B25" s="162" t="s">
        <v>79</v>
      </c>
      <c r="C25" s="74">
        <v>17.37</v>
      </c>
      <c r="D25" s="74">
        <v>16.74</v>
      </c>
      <c r="E25" s="10">
        <f aca="true" t="shared" si="2" ref="E25:E32">MAX(C25:D25)+0.0001*MIN(C25:D25)</f>
        <v>17.371674000000002</v>
      </c>
      <c r="F25" s="6">
        <v>15</v>
      </c>
    </row>
    <row r="26" spans="1:6" ht="12.75">
      <c r="A26" s="81">
        <v>2</v>
      </c>
      <c r="B26" s="162" t="s">
        <v>75</v>
      </c>
      <c r="C26" s="74">
        <v>17.24</v>
      </c>
      <c r="D26" s="74">
        <v>17.79</v>
      </c>
      <c r="E26" s="10">
        <f t="shared" si="2"/>
        <v>17.791724</v>
      </c>
      <c r="F26" s="6">
        <v>13</v>
      </c>
    </row>
    <row r="27" spans="1:6" ht="12.75">
      <c r="A27" s="81">
        <v>3</v>
      </c>
      <c r="B27" s="162" t="s">
        <v>137</v>
      </c>
      <c r="C27" s="74">
        <v>18.47</v>
      </c>
      <c r="D27" s="74">
        <v>18.22</v>
      </c>
      <c r="E27" s="10">
        <f t="shared" si="2"/>
        <v>18.471822</v>
      </c>
      <c r="F27" s="6">
        <v>11</v>
      </c>
    </row>
    <row r="28" spans="1:6" ht="12.75" customHeight="1">
      <c r="A28" s="81">
        <v>4</v>
      </c>
      <c r="B28" s="162" t="s">
        <v>4</v>
      </c>
      <c r="C28" s="74">
        <v>17.88</v>
      </c>
      <c r="D28" s="74">
        <v>18.58</v>
      </c>
      <c r="E28" s="10">
        <f t="shared" si="2"/>
        <v>18.581788</v>
      </c>
      <c r="F28" s="6">
        <v>9</v>
      </c>
    </row>
    <row r="29" spans="1:6" ht="12.75">
      <c r="A29" s="81">
        <v>5</v>
      </c>
      <c r="B29" s="67" t="s">
        <v>9</v>
      </c>
      <c r="C29" s="74">
        <v>19.51</v>
      </c>
      <c r="D29" s="74">
        <v>18.38</v>
      </c>
      <c r="E29" s="10">
        <f t="shared" si="2"/>
        <v>19.511838</v>
      </c>
      <c r="F29" s="6">
        <v>8</v>
      </c>
    </row>
    <row r="30" spans="1:6" ht="12.75">
      <c r="A30" s="81">
        <v>6</v>
      </c>
      <c r="B30" s="162" t="s">
        <v>11</v>
      </c>
      <c r="C30" s="74">
        <v>20.16</v>
      </c>
      <c r="D30" s="74">
        <v>19.52</v>
      </c>
      <c r="E30" s="10">
        <f t="shared" si="2"/>
        <v>20.161952</v>
      </c>
      <c r="F30" s="6">
        <v>7</v>
      </c>
    </row>
    <row r="31" spans="1:6" ht="12.75">
      <c r="A31" s="81">
        <v>7</v>
      </c>
      <c r="B31" s="162" t="s">
        <v>7</v>
      </c>
      <c r="C31" s="74">
        <v>29.85</v>
      </c>
      <c r="D31" s="74">
        <v>29.76</v>
      </c>
      <c r="E31" s="10">
        <f t="shared" si="2"/>
        <v>29.852976</v>
      </c>
      <c r="F31" s="6">
        <v>6</v>
      </c>
    </row>
    <row r="32" spans="1:6" ht="12.75">
      <c r="A32" s="81">
        <v>8</v>
      </c>
      <c r="B32" s="162" t="s">
        <v>30</v>
      </c>
      <c r="C32" s="74">
        <v>99.99</v>
      </c>
      <c r="D32" s="74">
        <v>99.99</v>
      </c>
      <c r="E32" s="10">
        <f t="shared" si="2"/>
        <v>99.99999899999999</v>
      </c>
      <c r="F32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13" sqref="J13"/>
    </sheetView>
  </sheetViews>
  <sheetFormatPr defaultColWidth="9.421875" defaultRowHeight="12.75"/>
  <cols>
    <col min="1" max="1" width="6.7109375" style="29" customWidth="1"/>
    <col min="2" max="2" width="17.281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12.57421875" style="30" bestFit="1" customWidth="1"/>
    <col min="7" max="8" width="0" style="29" hidden="1" customWidth="1"/>
    <col min="9" max="16384" width="9.421875" style="29" customWidth="1"/>
  </cols>
  <sheetData>
    <row r="1" spans="1:5" ht="15" customHeight="1">
      <c r="A1" s="28"/>
      <c r="B1" s="165">
        <v>43716</v>
      </c>
      <c r="C1" s="49" t="s">
        <v>151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8" ht="12.75">
      <c r="A4" s="40">
        <f aca="true" t="shared" si="0" ref="A4:A24">IF(E4=99.99,21,RANK(E4,$E$4:$E$26,1))</f>
        <v>1</v>
      </c>
      <c r="B4" s="162" t="s">
        <v>85</v>
      </c>
      <c r="C4" s="212">
        <v>16.26</v>
      </c>
      <c r="D4" s="74">
        <v>16.69</v>
      </c>
      <c r="E4" s="10">
        <f aca="true" t="shared" si="1" ref="E4:E24">IF(MAX(C4:D4)=0,99.99,MAX(C4:D4)+0.0001*MIN(C4:D4))</f>
        <v>16.691626000000003</v>
      </c>
      <c r="F4" s="44">
        <f>VLOOKUP(A4,body!$A$1:$B$30,2,FALSE)</f>
        <v>25</v>
      </c>
      <c r="G4" s="211">
        <f>VLOOKUP(B4,muži!M:N,2,FALSE)</f>
        <v>72</v>
      </c>
      <c r="H4" s="151">
        <f>VLOOKUP(B4,muži!M:AE,19,FALSE)</f>
        <v>17</v>
      </c>
    </row>
    <row r="5" spans="1:8" ht="12.75">
      <c r="A5" s="40">
        <f t="shared" si="0"/>
        <v>2</v>
      </c>
      <c r="B5" s="64" t="s">
        <v>140</v>
      </c>
      <c r="C5" s="74">
        <v>16.75</v>
      </c>
      <c r="D5" s="74">
        <v>16.38</v>
      </c>
      <c r="E5" s="10">
        <f t="shared" si="1"/>
        <v>16.751638</v>
      </c>
      <c r="F5" s="44">
        <f>VLOOKUP(A5,body!$A$1:$B$30,2,FALSE)</f>
        <v>22</v>
      </c>
      <c r="G5" s="211">
        <f>VLOOKUP(B5,muži!M:N,2,FALSE)</f>
        <v>111</v>
      </c>
      <c r="H5" s="151">
        <f>VLOOKUP(B5,muži!M:AE,19,FALSE)</f>
        <v>12</v>
      </c>
    </row>
    <row r="6" spans="1:8" ht="12.75">
      <c r="A6" s="40">
        <f t="shared" si="0"/>
        <v>3</v>
      </c>
      <c r="B6" s="162" t="s">
        <v>152</v>
      </c>
      <c r="C6" s="74">
        <v>17.35</v>
      </c>
      <c r="D6" s="74">
        <v>17.28</v>
      </c>
      <c r="E6" s="10">
        <f t="shared" si="1"/>
        <v>17.351728</v>
      </c>
      <c r="F6" s="44">
        <f>VLOOKUP(A6,body!$A$1:$B$30,2,FALSE)</f>
        <v>20</v>
      </c>
      <c r="G6" s="211">
        <f>VLOOKUP(B6,muži!M:N,2,FALSE)</f>
        <v>20</v>
      </c>
      <c r="H6" s="151">
        <f>VLOOKUP(B6,muži!M:AE,19,FALSE)</f>
        <v>23</v>
      </c>
    </row>
    <row r="7" spans="1:8" ht="12.75">
      <c r="A7" s="40">
        <f t="shared" si="0"/>
        <v>4</v>
      </c>
      <c r="B7" s="162" t="s">
        <v>118</v>
      </c>
      <c r="C7" s="74">
        <v>16.58</v>
      </c>
      <c r="D7" s="38">
        <v>17.39</v>
      </c>
      <c r="E7" s="10">
        <f t="shared" si="1"/>
        <v>17.391658</v>
      </c>
      <c r="F7" s="44">
        <f>VLOOKUP(A7,body!$A$1:$B$30,2,FALSE)</f>
        <v>18</v>
      </c>
      <c r="G7" s="211">
        <f>VLOOKUP(B7,muži!M:N,2,FALSE)</f>
        <v>70.00052631578947</v>
      </c>
      <c r="H7" s="151">
        <f>VLOOKUP(B7,muži!M:AE,19,FALSE)</f>
        <v>18</v>
      </c>
    </row>
    <row r="8" spans="1:8" ht="12.75">
      <c r="A8" s="40">
        <f t="shared" si="0"/>
        <v>5</v>
      </c>
      <c r="B8" s="21" t="s">
        <v>12</v>
      </c>
      <c r="C8" s="74">
        <v>17.18</v>
      </c>
      <c r="D8" s="74">
        <v>17.73</v>
      </c>
      <c r="E8" s="10">
        <f t="shared" si="1"/>
        <v>17.731718</v>
      </c>
      <c r="F8" s="44">
        <f>VLOOKUP(A8,body!$A$1:$B$30,2,FALSE)</f>
        <v>16</v>
      </c>
      <c r="G8" s="211">
        <f>VLOOKUP(B8,muži!M:N,2,FALSE)</f>
        <v>173.0004761904762</v>
      </c>
      <c r="H8" s="151">
        <f>VLOOKUP(B8,muži!M:AE,19,FALSE)</f>
        <v>3</v>
      </c>
    </row>
    <row r="9" spans="1:8" ht="12.75">
      <c r="A9" s="40">
        <f t="shared" si="0"/>
        <v>6</v>
      </c>
      <c r="B9" s="64" t="s">
        <v>9</v>
      </c>
      <c r="C9" s="74">
        <v>17.83</v>
      </c>
      <c r="D9" s="38">
        <v>16.54</v>
      </c>
      <c r="E9" s="10">
        <f t="shared" si="1"/>
        <v>17.831653999999997</v>
      </c>
      <c r="F9" s="44">
        <f>VLOOKUP(A9,body!$A$1:$B$30,2,FALSE)</f>
        <v>15</v>
      </c>
      <c r="G9" s="211">
        <f>VLOOKUP(B9,muži!M:N,2,FALSE)</f>
        <v>159.00100250626568</v>
      </c>
      <c r="H9" s="151">
        <f>VLOOKUP(B9,muži!M:AE,19,FALSE)</f>
        <v>5</v>
      </c>
    </row>
    <row r="10" spans="1:8" ht="12.75">
      <c r="A10" s="40">
        <f t="shared" si="0"/>
        <v>7</v>
      </c>
      <c r="B10" s="21" t="s">
        <v>6</v>
      </c>
      <c r="C10" s="74">
        <v>17.51</v>
      </c>
      <c r="D10" s="74">
        <v>17.84</v>
      </c>
      <c r="E10" s="10">
        <f t="shared" si="1"/>
        <v>17.841751</v>
      </c>
      <c r="F10" s="44">
        <f>VLOOKUP(A10,body!$A$1:$B$30,2,FALSE)</f>
        <v>14</v>
      </c>
      <c r="G10" s="211">
        <f>VLOOKUP(B10,muži!M:N,2,FALSE)</f>
        <v>177.0004761904762</v>
      </c>
      <c r="H10" s="151">
        <f>VLOOKUP(B10,muži!M:AE,19,FALSE)</f>
        <v>1</v>
      </c>
    </row>
    <row r="11" spans="1:8" ht="12.75">
      <c r="A11" s="40">
        <f t="shared" si="0"/>
        <v>8</v>
      </c>
      <c r="B11" s="64" t="s">
        <v>13</v>
      </c>
      <c r="C11" s="74">
        <v>17.61</v>
      </c>
      <c r="D11" s="74">
        <v>17.94</v>
      </c>
      <c r="E11" s="10">
        <f t="shared" si="1"/>
        <v>17.941761</v>
      </c>
      <c r="F11" s="44">
        <f>VLOOKUP(A11,body!$A$1:$B$30,2,FALSE)</f>
        <v>13</v>
      </c>
      <c r="G11" s="211">
        <f>VLOOKUP(B11,muži!M:N,2,FALSE)</f>
        <v>124.00125</v>
      </c>
      <c r="H11" s="151">
        <f>VLOOKUP(B11,muži!M:AE,19,FALSE)</f>
        <v>8</v>
      </c>
    </row>
    <row r="12" spans="1:8" ht="12.75">
      <c r="A12" s="40">
        <f t="shared" si="0"/>
        <v>9</v>
      </c>
      <c r="B12" s="21" t="s">
        <v>30</v>
      </c>
      <c r="C12" s="38">
        <v>16.94</v>
      </c>
      <c r="D12" s="74">
        <v>18.3</v>
      </c>
      <c r="E12" s="10">
        <f t="shared" si="1"/>
        <v>18.301694</v>
      </c>
      <c r="F12" s="44">
        <f>VLOOKUP(A12,body!$A$1:$B$30,2,FALSE)</f>
        <v>12</v>
      </c>
      <c r="G12" s="211">
        <f>VLOOKUP(B12,muži!M:N,2,FALSE)</f>
        <v>177</v>
      </c>
      <c r="H12" s="151">
        <f>VLOOKUP(B12,muži!M:AE,19,FALSE)</f>
        <v>2</v>
      </c>
    </row>
    <row r="13" spans="1:8" ht="12.75">
      <c r="A13" s="40">
        <f t="shared" si="0"/>
        <v>10</v>
      </c>
      <c r="B13" s="21" t="s">
        <v>5</v>
      </c>
      <c r="C13" s="38">
        <v>17.61</v>
      </c>
      <c r="D13" s="74">
        <v>18.67</v>
      </c>
      <c r="E13" s="10">
        <f t="shared" si="1"/>
        <v>18.671761</v>
      </c>
      <c r="F13" s="44">
        <f>VLOOKUP(A13,body!$A$1:$B$30,2,FALSE)</f>
        <v>11</v>
      </c>
      <c r="G13" s="211">
        <f>VLOOKUP(B13,muži!M:N,2,FALSE)</f>
        <v>119.00118055555556</v>
      </c>
      <c r="H13" s="151">
        <f>VLOOKUP(B13,muži!M:AE,19,FALSE)</f>
        <v>10</v>
      </c>
    </row>
    <row r="14" spans="1:8" ht="12.75">
      <c r="A14" s="40">
        <f t="shared" si="0"/>
        <v>11</v>
      </c>
      <c r="B14" s="21" t="s">
        <v>141</v>
      </c>
      <c r="C14" s="38">
        <v>19.1</v>
      </c>
      <c r="D14" s="74">
        <v>18.07</v>
      </c>
      <c r="E14" s="10">
        <f t="shared" si="1"/>
        <v>19.101807</v>
      </c>
      <c r="F14" s="44">
        <f>VLOOKUP(A14,body!$A$1:$B$30,2,FALSE)</f>
        <v>10</v>
      </c>
      <c r="G14" s="211">
        <f>VLOOKUP(B14,muži!M:N,2,FALSE)</f>
        <v>173.00055555555556</v>
      </c>
      <c r="H14" s="151">
        <f>VLOOKUP(B14,muži!M:AE,19,FALSE)</f>
        <v>4</v>
      </c>
    </row>
    <row r="15" spans="1:8" ht="12.75">
      <c r="A15" s="40">
        <f t="shared" si="0"/>
        <v>12</v>
      </c>
      <c r="B15" s="162" t="s">
        <v>11</v>
      </c>
      <c r="C15" s="38">
        <v>19.12</v>
      </c>
      <c r="D15" s="74">
        <v>18.57</v>
      </c>
      <c r="E15" s="10">
        <f t="shared" si="1"/>
        <v>19.121857000000002</v>
      </c>
      <c r="F15" s="44">
        <f>VLOOKUP(A15,body!$A$1:$B$30,2,FALSE)</f>
        <v>9</v>
      </c>
      <c r="G15" s="211">
        <f>VLOOKUP(B15,muži!M:N,2,FALSE)</f>
        <v>93.00173955108359</v>
      </c>
      <c r="H15" s="151">
        <f>VLOOKUP(B15,muži!M:AE,19,FALSE)</f>
        <v>13</v>
      </c>
    </row>
    <row r="16" spans="1:8" ht="12.75">
      <c r="A16" s="40">
        <f t="shared" si="0"/>
        <v>13</v>
      </c>
      <c r="B16" s="162" t="s">
        <v>3</v>
      </c>
      <c r="C16" s="74">
        <v>18.71</v>
      </c>
      <c r="D16" s="38">
        <v>19.16</v>
      </c>
      <c r="E16" s="10">
        <f t="shared" si="1"/>
        <v>19.161871</v>
      </c>
      <c r="F16" s="44">
        <f>VLOOKUP(A16,body!$A$1:$B$30,2,FALSE)</f>
        <v>8</v>
      </c>
      <c r="G16" s="211">
        <f>VLOOKUP(B16,muži!M:N,2,FALSE)</f>
        <v>122</v>
      </c>
      <c r="H16" s="151">
        <f>VLOOKUP(B16,muži!M:AE,19,FALSE)</f>
        <v>9</v>
      </c>
    </row>
    <row r="17" spans="1:8" ht="12.75">
      <c r="A17" s="40">
        <f t="shared" si="0"/>
        <v>14</v>
      </c>
      <c r="B17" s="162" t="s">
        <v>93</v>
      </c>
      <c r="C17" s="74">
        <v>19.51</v>
      </c>
      <c r="D17" s="74">
        <v>18.95</v>
      </c>
      <c r="E17" s="10">
        <f t="shared" si="1"/>
        <v>19.511895000000003</v>
      </c>
      <c r="F17" s="44">
        <f>VLOOKUP(A17,body!$A$1:$B$30,2,FALSE)</f>
        <v>7</v>
      </c>
      <c r="G17" s="211">
        <f>VLOOKUP(B17,muži!M:N,2,FALSE)</f>
        <v>33</v>
      </c>
      <c r="H17" s="151">
        <f>VLOOKUP(B17,muži!M:AE,19,FALSE)</f>
        <v>21</v>
      </c>
    </row>
    <row r="18" spans="1:8" ht="12.75">
      <c r="A18" s="40">
        <f t="shared" si="0"/>
        <v>15</v>
      </c>
      <c r="B18" s="162" t="s">
        <v>79</v>
      </c>
      <c r="C18" s="38">
        <v>17.56</v>
      </c>
      <c r="D18" s="74">
        <v>19.8</v>
      </c>
      <c r="E18" s="10">
        <f t="shared" si="1"/>
        <v>19.801756</v>
      </c>
      <c r="F18" s="44">
        <f>VLOOKUP(A18,body!$A$1:$B$30,2,FALSE)</f>
        <v>6</v>
      </c>
      <c r="G18" s="211">
        <f>VLOOKUP(B18,muži!M:N,2,FALSE)</f>
        <v>114.00103174603176</v>
      </c>
      <c r="H18" s="151">
        <f>VLOOKUP(B18,muži!M:AE,19,FALSE)</f>
        <v>11</v>
      </c>
    </row>
    <row r="19" spans="1:8" ht="12.75">
      <c r="A19" s="40">
        <f t="shared" si="0"/>
        <v>16</v>
      </c>
      <c r="B19" s="162" t="s">
        <v>27</v>
      </c>
      <c r="C19" s="74">
        <v>18.07</v>
      </c>
      <c r="D19" s="38">
        <v>19.87</v>
      </c>
      <c r="E19" s="10">
        <f t="shared" si="1"/>
        <v>19.871807</v>
      </c>
      <c r="F19" s="44">
        <f>VLOOKUP(A19,body!$A$1:$B$30,2,FALSE)</f>
        <v>5.000625</v>
      </c>
      <c r="G19" s="211">
        <f>VLOOKUP(B19,muži!M:N,2,FALSE)</f>
        <v>134.000625</v>
      </c>
      <c r="H19" s="151">
        <f>VLOOKUP(B19,muži!M:AE,19,FALSE)</f>
        <v>7</v>
      </c>
    </row>
    <row r="20" spans="1:8" ht="12.75">
      <c r="A20" s="40">
        <f t="shared" si="0"/>
        <v>17</v>
      </c>
      <c r="B20" s="162" t="s">
        <v>97</v>
      </c>
      <c r="C20" s="38">
        <v>20.7</v>
      </c>
      <c r="D20" s="74">
        <v>22.28</v>
      </c>
      <c r="E20" s="10">
        <f t="shared" si="1"/>
        <v>22.28207</v>
      </c>
      <c r="F20" s="44">
        <f>VLOOKUP(A20,body!$A$1:$B$30,2,FALSE)</f>
        <v>5.000588235294118</v>
      </c>
      <c r="G20" s="211">
        <f>VLOOKUP(B20,muži!M:N,2,FALSE)</f>
        <v>29.00106442577031</v>
      </c>
      <c r="H20" s="151">
        <f>VLOOKUP(B20,muži!M:AE,19,FALSE)</f>
        <v>22</v>
      </c>
    </row>
    <row r="21" spans="1:8" ht="12.75">
      <c r="A21" s="40">
        <f t="shared" si="0"/>
        <v>18</v>
      </c>
      <c r="B21" s="67" t="s">
        <v>123</v>
      </c>
      <c r="C21" s="74">
        <v>26.56</v>
      </c>
      <c r="D21" s="74">
        <v>27.08</v>
      </c>
      <c r="E21" s="10">
        <f t="shared" si="1"/>
        <v>27.082656</v>
      </c>
      <c r="F21" s="44">
        <f>VLOOKUP(A21,body!$A$1:$B$30,2,FALSE)</f>
        <v>5.000555555555556</v>
      </c>
      <c r="G21" s="211">
        <f>VLOOKUP(B21,muži!M:N,2,FALSE)</f>
        <v>82.00233187134502</v>
      </c>
      <c r="H21" s="151">
        <f>VLOOKUP(B21,muži!M:AE,19,FALSE)</f>
        <v>16</v>
      </c>
    </row>
    <row r="22" spans="1:8" ht="12.75">
      <c r="A22" s="40">
        <f t="shared" si="0"/>
        <v>19</v>
      </c>
      <c r="B22" s="21" t="s">
        <v>7</v>
      </c>
      <c r="C22" s="38">
        <v>29.87</v>
      </c>
      <c r="D22" s="38">
        <v>29.67</v>
      </c>
      <c r="E22" s="10">
        <f t="shared" si="1"/>
        <v>29.872967000000003</v>
      </c>
      <c r="F22" s="44">
        <f>VLOOKUP(A22,body!$A$1:$B$30,2,FALSE)</f>
        <v>5.0005263157894735</v>
      </c>
      <c r="G22" s="211">
        <f>VLOOKUP(B22,muži!M:N,2,FALSE)</f>
        <v>89.00108187134504</v>
      </c>
      <c r="H22" s="151">
        <f>VLOOKUP(B22,muži!M:AE,19,FALSE)</f>
        <v>14</v>
      </c>
    </row>
    <row r="23" spans="1:8" ht="12.75">
      <c r="A23" s="40">
        <f t="shared" si="0"/>
        <v>20</v>
      </c>
      <c r="B23" s="67" t="s">
        <v>131</v>
      </c>
      <c r="C23" s="74">
        <v>33.32</v>
      </c>
      <c r="D23" s="74">
        <v>33.71</v>
      </c>
      <c r="E23" s="10">
        <f t="shared" si="1"/>
        <v>33.713332</v>
      </c>
      <c r="F23" s="44">
        <f>VLOOKUP(A23,body!$A$1:$B$30,2,FALSE)</f>
        <v>5.0005</v>
      </c>
      <c r="G23" s="211">
        <f>VLOOKUP(B23,muži!M:N,2,FALSE)</f>
        <v>84.00208730158731</v>
      </c>
      <c r="H23" s="151">
        <f>VLOOKUP(B23,muži!M:AE,19,FALSE)</f>
        <v>15</v>
      </c>
    </row>
    <row r="24" spans="1:8" ht="12.75">
      <c r="A24" s="40">
        <f t="shared" si="0"/>
        <v>21</v>
      </c>
      <c r="B24" s="162" t="s">
        <v>4</v>
      </c>
      <c r="C24" s="74"/>
      <c r="D24" s="74"/>
      <c r="E24" s="10">
        <f t="shared" si="1"/>
        <v>99.99</v>
      </c>
      <c r="F24" s="44">
        <f>VLOOKUP(A24,body!$A$1:$B$30,2,FALSE)</f>
        <v>5.00047619047619</v>
      </c>
      <c r="G24" s="211">
        <f>VLOOKUP(B24,muži!M:N,2,FALSE)</f>
        <v>143.00100250626565</v>
      </c>
      <c r="H24" s="151">
        <f>VLOOKUP(B24,muži!M:AE,19,FALSE)</f>
        <v>6</v>
      </c>
    </row>
    <row r="25" spans="1:8" ht="12.75">
      <c r="A25" s="40"/>
      <c r="B25" s="162" t="s">
        <v>130</v>
      </c>
      <c r="C25" s="74"/>
      <c r="D25" s="74">
        <v>21.3</v>
      </c>
      <c r="E25" s="10"/>
      <c r="F25" s="44"/>
      <c r="G25" s="211">
        <f>VLOOKUP(B25,muži!M:N,2,FALSE)</f>
        <v>57.00388584819893</v>
      </c>
      <c r="H25" s="151">
        <f>VLOOKUP(B25,muži!M:AE,19,FALSE)</f>
        <v>19</v>
      </c>
    </row>
    <row r="26" spans="1:8" ht="12.75">
      <c r="A26" s="40"/>
      <c r="B26" s="162" t="s">
        <v>150</v>
      </c>
      <c r="C26" s="74">
        <v>18.94</v>
      </c>
      <c r="D26" s="38"/>
      <c r="E26" s="10"/>
      <c r="F26" s="44"/>
      <c r="G26" s="211"/>
      <c r="H26" s="151"/>
    </row>
    <row r="27" spans="1:6" ht="12.75">
      <c r="A27" s="52"/>
      <c r="B27" s="73"/>
      <c r="C27" s="53"/>
      <c r="D27" s="53"/>
      <c r="E27" s="54"/>
      <c r="F27" s="26"/>
    </row>
    <row r="28" spans="1:6" ht="15">
      <c r="A28" s="34"/>
      <c r="B28" s="75" t="s">
        <v>14</v>
      </c>
      <c r="C28" s="35"/>
      <c r="D28" s="35"/>
      <c r="E28" s="34"/>
      <c r="F28" s="26"/>
    </row>
    <row r="29" spans="1:6" ht="25.5">
      <c r="A29" s="167" t="s">
        <v>18</v>
      </c>
      <c r="B29" s="168" t="s">
        <v>15</v>
      </c>
      <c r="C29" s="36" t="s">
        <v>38</v>
      </c>
      <c r="D29" s="37" t="s">
        <v>39</v>
      </c>
      <c r="E29" s="55" t="s">
        <v>19</v>
      </c>
      <c r="F29" s="33" t="s">
        <v>20</v>
      </c>
    </row>
    <row r="30" spans="1:6" ht="12.75">
      <c r="A30" s="40">
        <f aca="true" t="shared" si="2" ref="A30:A37">IF(E30=99.99,8,RANK(E30,$E$30:$E$37,1))</f>
        <v>1</v>
      </c>
      <c r="B30" s="162" t="s">
        <v>75</v>
      </c>
      <c r="C30" s="212">
        <v>16.49</v>
      </c>
      <c r="D30" s="74">
        <v>17.2</v>
      </c>
      <c r="E30" s="10">
        <f aca="true" t="shared" si="3" ref="E30:E37">IF(MAX(C30:D30)=0,99.99,MAX(C30:D30)+0.0001*MIN(C30:D30))</f>
        <v>17.201649</v>
      </c>
      <c r="F30" s="6">
        <v>15</v>
      </c>
    </row>
    <row r="31" spans="1:6" ht="12.75">
      <c r="A31" s="40">
        <f t="shared" si="2"/>
        <v>2</v>
      </c>
      <c r="B31" s="162" t="s">
        <v>30</v>
      </c>
      <c r="C31" s="74">
        <v>17.36</v>
      </c>
      <c r="D31" s="74">
        <v>17.12</v>
      </c>
      <c r="E31" s="10">
        <f t="shared" si="3"/>
        <v>17.361712</v>
      </c>
      <c r="F31" s="6">
        <v>13</v>
      </c>
    </row>
    <row r="32" spans="1:6" ht="12.75">
      <c r="A32" s="40">
        <f t="shared" si="2"/>
        <v>3</v>
      </c>
      <c r="B32" s="162" t="s">
        <v>79</v>
      </c>
      <c r="C32" s="74">
        <v>17.74</v>
      </c>
      <c r="D32" s="74">
        <v>17.77</v>
      </c>
      <c r="E32" s="10">
        <f t="shared" si="3"/>
        <v>17.771774</v>
      </c>
      <c r="F32" s="6">
        <v>11</v>
      </c>
    </row>
    <row r="33" spans="1:6" ht="12.75" customHeight="1">
      <c r="A33" s="40">
        <f t="shared" si="2"/>
        <v>4</v>
      </c>
      <c r="B33" s="67" t="s">
        <v>9</v>
      </c>
      <c r="C33" s="74">
        <v>18.2</v>
      </c>
      <c r="D33" s="74">
        <v>18.24</v>
      </c>
      <c r="E33" s="10">
        <f t="shared" si="3"/>
        <v>18.241819999999997</v>
      </c>
      <c r="F33" s="6">
        <v>9</v>
      </c>
    </row>
    <row r="34" spans="1:6" ht="12.75">
      <c r="A34" s="40">
        <f t="shared" si="2"/>
        <v>5</v>
      </c>
      <c r="B34" s="162" t="s">
        <v>137</v>
      </c>
      <c r="C34" s="74">
        <v>18.95</v>
      </c>
      <c r="D34" s="74">
        <v>18.56</v>
      </c>
      <c r="E34" s="10">
        <f t="shared" si="3"/>
        <v>18.951856</v>
      </c>
      <c r="F34" s="6">
        <v>8</v>
      </c>
    </row>
    <row r="35" spans="1:6" ht="12.75">
      <c r="A35" s="40">
        <f t="shared" si="2"/>
        <v>6</v>
      </c>
      <c r="B35" s="162" t="s">
        <v>7</v>
      </c>
      <c r="C35" s="74">
        <v>19.13</v>
      </c>
      <c r="D35" s="74">
        <v>18.57</v>
      </c>
      <c r="E35" s="10">
        <f t="shared" si="3"/>
        <v>19.131857</v>
      </c>
      <c r="F35" s="6">
        <v>7</v>
      </c>
    </row>
    <row r="36" spans="1:6" ht="12.75">
      <c r="A36" s="40">
        <f t="shared" si="2"/>
        <v>7</v>
      </c>
      <c r="B36" s="162" t="s">
        <v>4</v>
      </c>
      <c r="C36" s="74">
        <v>18.92</v>
      </c>
      <c r="D36" s="74">
        <v>19.42</v>
      </c>
      <c r="E36" s="10">
        <f t="shared" si="3"/>
        <v>19.421892000000003</v>
      </c>
      <c r="F36" s="6">
        <v>6</v>
      </c>
    </row>
    <row r="37" spans="1:6" ht="12.75">
      <c r="A37" s="40">
        <f t="shared" si="2"/>
        <v>8</v>
      </c>
      <c r="B37" s="162" t="s">
        <v>11</v>
      </c>
      <c r="C37" s="74">
        <v>22.37</v>
      </c>
      <c r="D37" s="74">
        <v>22.32</v>
      </c>
      <c r="E37" s="10">
        <f t="shared" si="3"/>
        <v>22.372232</v>
      </c>
      <c r="F37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25</v>
      </c>
      <c r="C1">
        <v>15</v>
      </c>
    </row>
    <row r="2" spans="1:3" ht="12.75">
      <c r="A2">
        <v>2</v>
      </c>
      <c r="B2">
        <v>22</v>
      </c>
      <c r="C2">
        <v>13</v>
      </c>
    </row>
    <row r="3" spans="1:3" ht="12.75">
      <c r="A3">
        <v>3</v>
      </c>
      <c r="B3">
        <v>20</v>
      </c>
      <c r="C3">
        <v>11</v>
      </c>
    </row>
    <row r="4" spans="1:3" ht="12.75">
      <c r="A4">
        <v>4</v>
      </c>
      <c r="B4">
        <v>18</v>
      </c>
      <c r="C4">
        <v>9</v>
      </c>
    </row>
    <row r="5" spans="1:3" ht="12.75">
      <c r="A5">
        <v>5</v>
      </c>
      <c r="B5">
        <v>16</v>
      </c>
      <c r="C5">
        <v>8</v>
      </c>
    </row>
    <row r="6" spans="1:3" ht="12.75">
      <c r="A6">
        <v>6</v>
      </c>
      <c r="B6">
        <v>15</v>
      </c>
      <c r="C6">
        <v>7</v>
      </c>
    </row>
    <row r="7" spans="1:3" ht="12.75">
      <c r="A7">
        <v>7</v>
      </c>
      <c r="B7">
        <v>14</v>
      </c>
      <c r="C7">
        <v>6</v>
      </c>
    </row>
    <row r="8" spans="1:3" ht="12.75">
      <c r="A8">
        <v>8</v>
      </c>
      <c r="B8">
        <v>13</v>
      </c>
      <c r="C8">
        <f>5+0.01/A8</f>
        <v>5.00125</v>
      </c>
    </row>
    <row r="9" spans="1:3" ht="12.75">
      <c r="A9">
        <v>9</v>
      </c>
      <c r="B9">
        <v>12</v>
      </c>
      <c r="C9">
        <f aca="true" t="shared" si="0" ref="C9:C15">5+0.01/A9</f>
        <v>5.001111111111111</v>
      </c>
    </row>
    <row r="10" spans="1:3" ht="12.75">
      <c r="A10">
        <v>10</v>
      </c>
      <c r="B10">
        <v>11</v>
      </c>
      <c r="C10">
        <f t="shared" si="0"/>
        <v>5.001</v>
      </c>
    </row>
    <row r="11" spans="1:3" ht="12.75">
      <c r="A11">
        <v>11</v>
      </c>
      <c r="B11">
        <v>10</v>
      </c>
      <c r="C11">
        <f t="shared" si="0"/>
        <v>5.000909090909091</v>
      </c>
    </row>
    <row r="12" spans="1:3" ht="12.75">
      <c r="A12">
        <v>12</v>
      </c>
      <c r="B12">
        <v>9</v>
      </c>
      <c r="C12">
        <f t="shared" si="0"/>
        <v>5.0008333333333335</v>
      </c>
    </row>
    <row r="13" spans="1:3" ht="12.75">
      <c r="A13">
        <v>13</v>
      </c>
      <c r="B13">
        <v>8</v>
      </c>
      <c r="C13">
        <f t="shared" si="0"/>
        <v>5.00076923076923</v>
      </c>
    </row>
    <row r="14" spans="1:3" ht="12.75">
      <c r="A14">
        <v>14</v>
      </c>
      <c r="B14">
        <v>7</v>
      </c>
      <c r="C14">
        <f t="shared" si="0"/>
        <v>5.0007142857142854</v>
      </c>
    </row>
    <row r="15" spans="1:3" ht="12.75">
      <c r="A15">
        <v>15</v>
      </c>
      <c r="B15">
        <v>6</v>
      </c>
      <c r="C15">
        <f t="shared" si="0"/>
        <v>5.000666666666667</v>
      </c>
    </row>
    <row r="16" spans="1:2" ht="12.75">
      <c r="A16">
        <v>16</v>
      </c>
      <c r="B16">
        <v>5.000625</v>
      </c>
    </row>
    <row r="17" spans="1:2" ht="12.75">
      <c r="A17">
        <v>17</v>
      </c>
      <c r="B17">
        <v>5.000588235294118</v>
      </c>
    </row>
    <row r="18" spans="1:2" ht="12.75">
      <c r="A18">
        <v>18</v>
      </c>
      <c r="B18">
        <v>5.000555555555556</v>
      </c>
    </row>
    <row r="19" spans="1:2" ht="12.75">
      <c r="A19">
        <v>19</v>
      </c>
      <c r="B19">
        <v>5.0005263157894735</v>
      </c>
    </row>
    <row r="20" spans="1:2" ht="12.75">
      <c r="A20">
        <v>20</v>
      </c>
      <c r="B20">
        <v>5.0005</v>
      </c>
    </row>
    <row r="21" spans="1:2" ht="12.75">
      <c r="A21">
        <v>21</v>
      </c>
      <c r="B21">
        <v>5.00047619047619</v>
      </c>
    </row>
    <row r="22" spans="1:2" ht="12.75">
      <c r="A22">
        <v>22</v>
      </c>
      <c r="B22">
        <v>5.000454545454545</v>
      </c>
    </row>
    <row r="23" spans="1:2" ht="12.75">
      <c r="A23">
        <v>23</v>
      </c>
      <c r="B23">
        <v>5.0004347826086954</v>
      </c>
    </row>
    <row r="24" spans="1:2" ht="12.75">
      <c r="A24">
        <v>24</v>
      </c>
      <c r="B24">
        <v>5.000416666666666</v>
      </c>
    </row>
    <row r="25" spans="1:2" ht="12.75">
      <c r="A25">
        <v>25</v>
      </c>
      <c r="B25">
        <v>5.0004</v>
      </c>
    </row>
    <row r="26" spans="1:2" ht="12.75">
      <c r="A26">
        <v>26</v>
      </c>
      <c r="B26">
        <v>5.000384615384616</v>
      </c>
    </row>
    <row r="27" spans="1:2" ht="12.75">
      <c r="A27">
        <v>27</v>
      </c>
      <c r="B27">
        <v>5.00037037037037</v>
      </c>
    </row>
    <row r="28" spans="1:2" ht="12.75">
      <c r="A28">
        <v>28</v>
      </c>
      <c r="B28">
        <v>5.000357142857143</v>
      </c>
    </row>
    <row r="29" spans="1:2" ht="12.75">
      <c r="A29">
        <v>29</v>
      </c>
      <c r="B29">
        <v>5.000344827586207</v>
      </c>
    </row>
    <row r="30" spans="1:2" ht="12.75">
      <c r="A30">
        <v>30</v>
      </c>
      <c r="B30">
        <v>5.000333333333334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7.140625" style="0" customWidth="1"/>
    <col min="2" max="2" width="8.28125" style="0" customWidth="1"/>
    <col min="3" max="3" width="19.8515625" style="148" bestFit="1" customWidth="1"/>
    <col min="4" max="5" width="8.28125" style="0" customWidth="1"/>
    <col min="6" max="6" width="9.28125" style="22" customWidth="1"/>
    <col min="7" max="7" width="9.28125" style="43" customWidth="1"/>
    <col min="8" max="8" width="14.57421875" style="0" bestFit="1" customWidth="1"/>
    <col min="9" max="9" width="14.57421875" style="11" customWidth="1"/>
    <col min="10" max="10" width="15.140625" style="0" bestFit="1" customWidth="1"/>
    <col min="11" max="11" width="7.28125" style="0" customWidth="1"/>
  </cols>
  <sheetData>
    <row r="1" spans="1:11" ht="12.75">
      <c r="A1" s="59" t="s">
        <v>2</v>
      </c>
      <c r="B1" s="59" t="s">
        <v>17</v>
      </c>
      <c r="C1" s="77" t="s">
        <v>15</v>
      </c>
      <c r="D1" s="59" t="s">
        <v>73</v>
      </c>
      <c r="E1" s="59" t="s">
        <v>74</v>
      </c>
      <c r="F1" s="60" t="s">
        <v>16</v>
      </c>
      <c r="G1" s="59" t="s">
        <v>66</v>
      </c>
      <c r="H1" s="59" t="s">
        <v>67</v>
      </c>
      <c r="I1" s="58"/>
      <c r="J1" s="145" t="s">
        <v>43</v>
      </c>
      <c r="K1" s="6">
        <f>SUM(K2:K18)</f>
        <v>0</v>
      </c>
    </row>
    <row r="2" spans="1:11" ht="12.75">
      <c r="A2" s="67">
        <f aca="true" t="shared" si="0" ref="A2:A33">RANK(F2,F$1:F$32000,1)</f>
        <v>1</v>
      </c>
      <c r="B2" s="81">
        <v>1</v>
      </c>
      <c r="C2" s="56" t="s">
        <v>140</v>
      </c>
      <c r="D2" s="85">
        <v>14.03</v>
      </c>
      <c r="E2" s="85">
        <v>13.95</v>
      </c>
      <c r="F2" s="39">
        <v>14.031395</v>
      </c>
      <c r="G2" s="6">
        <v>25</v>
      </c>
      <c r="H2" s="13" t="s">
        <v>8</v>
      </c>
      <c r="I2" s="14"/>
      <c r="J2" s="13"/>
      <c r="K2" s="6"/>
    </row>
    <row r="3" spans="1:11" ht="12.75">
      <c r="A3" s="67">
        <f t="shared" si="0"/>
        <v>2</v>
      </c>
      <c r="B3" s="81">
        <v>1</v>
      </c>
      <c r="C3" s="56" t="s">
        <v>118</v>
      </c>
      <c r="D3" s="74">
        <v>14.24</v>
      </c>
      <c r="E3" s="74">
        <v>14.41</v>
      </c>
      <c r="F3" s="39">
        <v>14.41</v>
      </c>
      <c r="G3" s="6">
        <v>25</v>
      </c>
      <c r="H3" s="13" t="s">
        <v>30</v>
      </c>
      <c r="I3" s="14"/>
      <c r="J3" s="13"/>
      <c r="K3" s="6"/>
    </row>
    <row r="4" spans="1:11" ht="12.75">
      <c r="A4" s="67">
        <f t="shared" si="0"/>
        <v>3</v>
      </c>
      <c r="B4" s="81">
        <v>2</v>
      </c>
      <c r="C4" s="67" t="s">
        <v>4</v>
      </c>
      <c r="D4" s="74">
        <v>14.63</v>
      </c>
      <c r="E4" s="74">
        <v>14.6</v>
      </c>
      <c r="F4" s="39">
        <v>14.63146</v>
      </c>
      <c r="G4" s="6">
        <v>22</v>
      </c>
      <c r="H4" s="13" t="s">
        <v>8</v>
      </c>
      <c r="I4" s="42"/>
      <c r="J4" s="6"/>
      <c r="K4" s="6"/>
    </row>
    <row r="5" spans="1:11" ht="12.75">
      <c r="A5" s="67">
        <f t="shared" si="0"/>
        <v>4</v>
      </c>
      <c r="B5" s="81">
        <v>2</v>
      </c>
      <c r="C5" s="78" t="s">
        <v>9</v>
      </c>
      <c r="D5" s="38">
        <v>14.76</v>
      </c>
      <c r="E5" s="38">
        <v>14.62</v>
      </c>
      <c r="F5" s="39">
        <v>14.76</v>
      </c>
      <c r="G5" s="6">
        <v>22</v>
      </c>
      <c r="H5" s="13" t="s">
        <v>30</v>
      </c>
      <c r="I5" s="14"/>
      <c r="J5" s="13"/>
      <c r="K5" s="6"/>
    </row>
    <row r="6" spans="1:11" ht="12.75">
      <c r="A6" s="67">
        <f t="shared" si="0"/>
        <v>5</v>
      </c>
      <c r="B6" s="81">
        <v>3</v>
      </c>
      <c r="C6" s="67" t="s">
        <v>6</v>
      </c>
      <c r="D6" s="27">
        <v>14.89</v>
      </c>
      <c r="E6" s="27">
        <v>14.61</v>
      </c>
      <c r="F6" s="39">
        <v>14.891461000000001</v>
      </c>
      <c r="G6" s="6">
        <v>20</v>
      </c>
      <c r="H6" s="13" t="s">
        <v>8</v>
      </c>
      <c r="I6" s="14"/>
      <c r="J6" s="13"/>
      <c r="K6" s="6"/>
    </row>
    <row r="7" spans="1:11" ht="12.75">
      <c r="A7" s="67">
        <f t="shared" si="0"/>
        <v>6</v>
      </c>
      <c r="B7" s="81">
        <v>3</v>
      </c>
      <c r="C7" s="67" t="s">
        <v>30</v>
      </c>
      <c r="D7" s="74">
        <v>14.89</v>
      </c>
      <c r="E7" s="74">
        <v>14.97</v>
      </c>
      <c r="F7" s="39">
        <v>14.97</v>
      </c>
      <c r="G7" s="6">
        <v>20</v>
      </c>
      <c r="H7" s="13" t="s">
        <v>30</v>
      </c>
      <c r="I7" s="14"/>
      <c r="J7" s="13"/>
      <c r="K7" s="13"/>
    </row>
    <row r="8" spans="1:11" ht="12.75">
      <c r="A8" s="67">
        <f t="shared" si="0"/>
        <v>7</v>
      </c>
      <c r="B8" s="81">
        <v>4</v>
      </c>
      <c r="C8" s="67" t="s">
        <v>141</v>
      </c>
      <c r="D8" s="199">
        <v>14.62</v>
      </c>
      <c r="E8" s="27">
        <v>15.08</v>
      </c>
      <c r="F8" s="39">
        <v>15.081462</v>
      </c>
      <c r="G8" s="6">
        <v>18</v>
      </c>
      <c r="H8" s="13" t="s">
        <v>8</v>
      </c>
      <c r="I8" s="14"/>
      <c r="J8" s="13"/>
      <c r="K8" s="6"/>
    </row>
    <row r="9" spans="1:11" ht="12.75">
      <c r="A9" s="67">
        <f t="shared" si="0"/>
        <v>8</v>
      </c>
      <c r="B9" s="81">
        <v>4</v>
      </c>
      <c r="C9" s="67" t="s">
        <v>141</v>
      </c>
      <c r="D9" s="74">
        <v>15.02</v>
      </c>
      <c r="E9" s="68">
        <v>15.09</v>
      </c>
      <c r="F9" s="39">
        <v>15.09</v>
      </c>
      <c r="G9" s="6">
        <v>18</v>
      </c>
      <c r="H9" s="13" t="s">
        <v>30</v>
      </c>
      <c r="I9" s="42"/>
      <c r="J9" s="13"/>
      <c r="K9" s="6"/>
    </row>
    <row r="10" spans="1:11" ht="12.75">
      <c r="A10" s="67">
        <f t="shared" si="0"/>
        <v>9</v>
      </c>
      <c r="B10" s="81">
        <v>5</v>
      </c>
      <c r="C10" s="67" t="s">
        <v>129</v>
      </c>
      <c r="D10" s="27">
        <v>15.09</v>
      </c>
      <c r="E10" s="27">
        <v>15.12</v>
      </c>
      <c r="F10" s="39">
        <v>15.12</v>
      </c>
      <c r="G10" s="6">
        <v>16</v>
      </c>
      <c r="H10" s="13" t="s">
        <v>30</v>
      </c>
      <c r="I10" s="53"/>
      <c r="J10" s="13"/>
      <c r="K10" s="13"/>
    </row>
    <row r="11" spans="1:11" ht="12.75">
      <c r="A11" s="67">
        <f t="shared" si="0"/>
        <v>10</v>
      </c>
      <c r="B11" s="81">
        <v>6</v>
      </c>
      <c r="C11" s="67" t="s">
        <v>79</v>
      </c>
      <c r="D11" s="38">
        <v>15.2</v>
      </c>
      <c r="E11" s="74">
        <v>15.24</v>
      </c>
      <c r="F11" s="39">
        <v>15.24</v>
      </c>
      <c r="G11" s="6">
        <v>15</v>
      </c>
      <c r="H11" s="13" t="s">
        <v>30</v>
      </c>
      <c r="I11" s="42"/>
      <c r="J11" s="6"/>
      <c r="K11" s="6"/>
    </row>
    <row r="12" spans="1:11" ht="12.75">
      <c r="A12" s="67">
        <f t="shared" si="0"/>
        <v>11</v>
      </c>
      <c r="B12" s="81">
        <v>7</v>
      </c>
      <c r="C12" s="80" t="s">
        <v>27</v>
      </c>
      <c r="D12" s="38">
        <v>15.12</v>
      </c>
      <c r="E12" s="38">
        <v>15.27</v>
      </c>
      <c r="F12" s="39">
        <v>15.27</v>
      </c>
      <c r="G12" s="6">
        <v>14</v>
      </c>
      <c r="H12" s="13" t="s">
        <v>30</v>
      </c>
      <c r="I12" s="14"/>
      <c r="J12" s="13"/>
      <c r="K12" s="6"/>
    </row>
    <row r="13" spans="1:11" ht="12.75">
      <c r="A13" s="67">
        <f t="shared" si="0"/>
        <v>12</v>
      </c>
      <c r="B13" s="81">
        <v>5</v>
      </c>
      <c r="C13" s="78" t="s">
        <v>3</v>
      </c>
      <c r="D13" s="74">
        <v>15.29</v>
      </c>
      <c r="E13" s="74">
        <v>15.1</v>
      </c>
      <c r="F13" s="39">
        <v>15.291509999999999</v>
      </c>
      <c r="G13" s="6">
        <v>16</v>
      </c>
      <c r="H13" s="13" t="s">
        <v>8</v>
      </c>
      <c r="I13" s="42"/>
      <c r="J13" s="13"/>
      <c r="K13" s="6"/>
    </row>
    <row r="14" spans="1:11" ht="12.75">
      <c r="A14" s="67">
        <f t="shared" si="0"/>
        <v>13</v>
      </c>
      <c r="B14" s="81">
        <v>6</v>
      </c>
      <c r="C14" s="78" t="s">
        <v>13</v>
      </c>
      <c r="D14" s="74">
        <v>15.7</v>
      </c>
      <c r="E14" s="74">
        <v>15.16</v>
      </c>
      <c r="F14" s="39">
        <v>15.701516</v>
      </c>
      <c r="G14" s="6">
        <v>15</v>
      </c>
      <c r="H14" s="13" t="s">
        <v>8</v>
      </c>
      <c r="I14" s="14"/>
      <c r="J14" s="6"/>
      <c r="K14" s="6"/>
    </row>
    <row r="15" spans="1:11" ht="12.75">
      <c r="A15" s="67">
        <f t="shared" si="0"/>
        <v>14</v>
      </c>
      <c r="B15" s="81">
        <v>7</v>
      </c>
      <c r="C15" s="64" t="s">
        <v>27</v>
      </c>
      <c r="D15" s="38">
        <v>14.79</v>
      </c>
      <c r="E15" s="74">
        <v>15.72</v>
      </c>
      <c r="F15" s="39">
        <v>15.721479</v>
      </c>
      <c r="G15" s="6">
        <v>14</v>
      </c>
      <c r="H15" s="13" t="s">
        <v>8</v>
      </c>
      <c r="I15" s="53"/>
      <c r="J15" s="13"/>
      <c r="K15" s="6"/>
    </row>
    <row r="16" spans="1:11" ht="12.75">
      <c r="A16" s="67">
        <f t="shared" si="0"/>
        <v>15</v>
      </c>
      <c r="B16" s="81">
        <v>8</v>
      </c>
      <c r="C16" s="67" t="s">
        <v>13</v>
      </c>
      <c r="D16" s="74">
        <v>15.32</v>
      </c>
      <c r="E16" s="74">
        <v>16.01</v>
      </c>
      <c r="F16" s="39">
        <v>16.01</v>
      </c>
      <c r="G16" s="6">
        <v>13</v>
      </c>
      <c r="H16" s="13" t="s">
        <v>30</v>
      </c>
      <c r="I16" s="53"/>
      <c r="J16" s="13"/>
      <c r="K16" s="6"/>
    </row>
    <row r="17" spans="1:11" ht="12.75">
      <c r="A17" s="67">
        <f t="shared" si="0"/>
        <v>16</v>
      </c>
      <c r="B17" s="81">
        <v>9</v>
      </c>
      <c r="C17" s="67" t="s">
        <v>7</v>
      </c>
      <c r="D17" s="74">
        <v>15.98</v>
      </c>
      <c r="E17" s="74">
        <v>16.21</v>
      </c>
      <c r="F17" s="39">
        <v>16.21</v>
      </c>
      <c r="G17" s="6">
        <v>12</v>
      </c>
      <c r="H17" s="13" t="s">
        <v>30</v>
      </c>
      <c r="I17" s="53"/>
      <c r="J17" s="13"/>
      <c r="K17" s="13"/>
    </row>
    <row r="18" spans="1:11" ht="12.75">
      <c r="A18" s="67">
        <f t="shared" si="0"/>
        <v>17</v>
      </c>
      <c r="B18" s="81">
        <v>8</v>
      </c>
      <c r="C18" s="56" t="s">
        <v>5</v>
      </c>
      <c r="D18" s="85">
        <v>16.33</v>
      </c>
      <c r="E18" s="85">
        <v>16.16</v>
      </c>
      <c r="F18" s="39">
        <v>16.331615999999997</v>
      </c>
      <c r="G18" s="63">
        <v>13</v>
      </c>
      <c r="H18" s="13" t="s">
        <v>8</v>
      </c>
      <c r="I18" s="42"/>
      <c r="J18" s="13"/>
      <c r="K18" s="6"/>
    </row>
    <row r="19" spans="1:9" ht="12.75">
      <c r="A19" s="67">
        <f t="shared" si="0"/>
        <v>18</v>
      </c>
      <c r="B19" s="81">
        <v>10</v>
      </c>
      <c r="C19" s="56" t="s">
        <v>12</v>
      </c>
      <c r="D19" s="85">
        <v>14.53</v>
      </c>
      <c r="E19" s="85">
        <v>16.4</v>
      </c>
      <c r="F19" s="39">
        <v>16.4</v>
      </c>
      <c r="G19" s="63">
        <v>11</v>
      </c>
      <c r="H19" s="13" t="s">
        <v>30</v>
      </c>
      <c r="I19" s="53"/>
    </row>
    <row r="20" spans="1:9" ht="12.75">
      <c r="A20" s="67">
        <f t="shared" si="0"/>
        <v>19</v>
      </c>
      <c r="B20" s="81">
        <v>11</v>
      </c>
      <c r="C20" s="56" t="s">
        <v>3</v>
      </c>
      <c r="D20" s="85">
        <v>16.5</v>
      </c>
      <c r="E20" s="85">
        <v>15.43</v>
      </c>
      <c r="F20" s="39">
        <v>16.5</v>
      </c>
      <c r="G20" s="6">
        <v>10</v>
      </c>
      <c r="H20" s="13" t="s">
        <v>30</v>
      </c>
      <c r="I20" s="42"/>
    </row>
    <row r="21" spans="1:10" ht="12.75">
      <c r="A21" s="67">
        <f t="shared" si="0"/>
        <v>20</v>
      </c>
      <c r="B21" s="81">
        <v>9</v>
      </c>
      <c r="C21" s="67" t="s">
        <v>11</v>
      </c>
      <c r="D21" s="27">
        <v>16.52</v>
      </c>
      <c r="E21" s="27">
        <v>16.15</v>
      </c>
      <c r="F21" s="39">
        <v>16.521615</v>
      </c>
      <c r="G21" s="6">
        <v>12</v>
      </c>
      <c r="H21" s="13" t="s">
        <v>8</v>
      </c>
      <c r="I21" s="14"/>
      <c r="J21" t="s">
        <v>59</v>
      </c>
    </row>
    <row r="22" spans="1:11" ht="12.75">
      <c r="A22" s="67">
        <f t="shared" si="0"/>
        <v>21</v>
      </c>
      <c r="B22" s="81">
        <v>12</v>
      </c>
      <c r="C22" s="196" t="s">
        <v>57</v>
      </c>
      <c r="D22" s="114">
        <v>16.18</v>
      </c>
      <c r="E22" s="114">
        <v>16.61</v>
      </c>
      <c r="F22" s="39">
        <v>16.61</v>
      </c>
      <c r="G22" s="63">
        <v>9</v>
      </c>
      <c r="H22" s="13" t="s">
        <v>30</v>
      </c>
      <c r="I22" s="42"/>
      <c r="J22" s="146" t="s">
        <v>43</v>
      </c>
      <c r="K22" s="147">
        <f>SUM(K23:K31)</f>
        <v>25</v>
      </c>
    </row>
    <row r="23" spans="1:11" ht="12.75">
      <c r="A23" s="67">
        <f t="shared" si="0"/>
        <v>22</v>
      </c>
      <c r="B23" s="81">
        <v>13</v>
      </c>
      <c r="C23" s="67" t="s">
        <v>93</v>
      </c>
      <c r="D23" s="27">
        <v>16.91</v>
      </c>
      <c r="E23" s="27">
        <v>15.89</v>
      </c>
      <c r="F23" s="39">
        <v>16.91</v>
      </c>
      <c r="G23" s="63">
        <v>8</v>
      </c>
      <c r="H23" s="13" t="s">
        <v>30</v>
      </c>
      <c r="I23" s="53"/>
      <c r="J23" s="7" t="s">
        <v>30</v>
      </c>
      <c r="K23" s="8">
        <f>COUNTIF($H$2:$H$26,J23)</f>
        <v>16</v>
      </c>
    </row>
    <row r="24" spans="1:11" ht="12.75">
      <c r="A24" s="67">
        <f t="shared" si="0"/>
        <v>23</v>
      </c>
      <c r="B24" s="81">
        <v>14</v>
      </c>
      <c r="C24" s="56" t="s">
        <v>5</v>
      </c>
      <c r="D24" s="38">
        <v>16.3</v>
      </c>
      <c r="E24" s="74">
        <v>17.39</v>
      </c>
      <c r="F24" s="39">
        <v>17.39</v>
      </c>
      <c r="G24" s="6">
        <v>7</v>
      </c>
      <c r="H24" s="13" t="s">
        <v>30</v>
      </c>
      <c r="I24" s="42"/>
      <c r="J24" s="7" t="s">
        <v>8</v>
      </c>
      <c r="K24" s="8">
        <f>COUNTIF($H$2:$H$26,J24)</f>
        <v>9</v>
      </c>
    </row>
    <row r="25" spans="1:11" ht="12.75">
      <c r="A25" s="67">
        <f t="shared" si="0"/>
        <v>23</v>
      </c>
      <c r="B25" s="40">
        <v>14</v>
      </c>
      <c r="C25" s="78" t="s">
        <v>123</v>
      </c>
      <c r="D25" s="74">
        <v>17.12</v>
      </c>
      <c r="E25" s="74">
        <v>17.39</v>
      </c>
      <c r="F25" s="39">
        <v>17.39</v>
      </c>
      <c r="G25" s="6">
        <v>5</v>
      </c>
      <c r="H25" s="13" t="s">
        <v>30</v>
      </c>
      <c r="I25" s="53"/>
      <c r="J25" s="7"/>
      <c r="K25" s="8"/>
    </row>
    <row r="26" spans="1:11" ht="12.75">
      <c r="A26" s="67">
        <f t="shared" si="0"/>
        <v>25</v>
      </c>
      <c r="B26" s="86">
        <v>16</v>
      </c>
      <c r="C26" s="56" t="s">
        <v>130</v>
      </c>
      <c r="D26" s="74">
        <v>17.63</v>
      </c>
      <c r="E26" s="74">
        <v>17.26</v>
      </c>
      <c r="F26" s="39">
        <v>17.63</v>
      </c>
      <c r="G26" s="6">
        <v>5</v>
      </c>
      <c r="H26" s="13" t="s">
        <v>30</v>
      </c>
      <c r="I26" s="42"/>
      <c r="J26" s="7"/>
      <c r="K26" s="8"/>
    </row>
    <row r="27" spans="1:11" ht="12.75">
      <c r="A27" s="67">
        <f t="shared" si="0"/>
        <v>26</v>
      </c>
      <c r="B27" s="102">
        <v>17</v>
      </c>
      <c r="C27" s="78" t="s">
        <v>11</v>
      </c>
      <c r="D27" s="38">
        <v>16.96</v>
      </c>
      <c r="E27" s="38">
        <v>17.82</v>
      </c>
      <c r="F27" s="39">
        <v>17.82</v>
      </c>
      <c r="G27" s="6">
        <v>5</v>
      </c>
      <c r="H27" s="13" t="s">
        <v>30</v>
      </c>
      <c r="I27" s="42"/>
      <c r="J27" s="7"/>
      <c r="K27" s="8"/>
    </row>
    <row r="28" spans="1:11" ht="12.75">
      <c r="A28" s="67">
        <f t="shared" si="0"/>
        <v>27</v>
      </c>
      <c r="B28" s="81">
        <v>10</v>
      </c>
      <c r="C28" s="67" t="s">
        <v>131</v>
      </c>
      <c r="D28" s="27">
        <v>17.82</v>
      </c>
      <c r="E28" s="27">
        <v>17.26</v>
      </c>
      <c r="F28" s="39">
        <v>17.821726</v>
      </c>
      <c r="G28" s="6">
        <v>11</v>
      </c>
      <c r="H28" s="13" t="s">
        <v>8</v>
      </c>
      <c r="I28" s="14"/>
      <c r="J28" s="20"/>
      <c r="K28" s="8"/>
    </row>
    <row r="29" spans="1:11" ht="12.75">
      <c r="A29" s="67">
        <f t="shared" si="0"/>
        <v>28</v>
      </c>
      <c r="B29" s="81">
        <v>11</v>
      </c>
      <c r="C29" s="56" t="s">
        <v>30</v>
      </c>
      <c r="D29" s="74">
        <v>15.04</v>
      </c>
      <c r="E29" s="74">
        <v>18.03</v>
      </c>
      <c r="F29" s="39">
        <v>18.031504</v>
      </c>
      <c r="G29" s="6">
        <v>10</v>
      </c>
      <c r="H29" s="13" t="s">
        <v>8</v>
      </c>
      <c r="I29" s="53"/>
      <c r="J29" s="7"/>
      <c r="K29" s="8"/>
    </row>
    <row r="30" spans="1:11" ht="12.75">
      <c r="A30" s="67">
        <f t="shared" si="0"/>
        <v>29</v>
      </c>
      <c r="B30" s="81">
        <v>12</v>
      </c>
      <c r="C30" s="56" t="s">
        <v>97</v>
      </c>
      <c r="D30" s="85">
        <v>18.77</v>
      </c>
      <c r="E30" s="85">
        <v>17.83</v>
      </c>
      <c r="F30" s="39">
        <v>18.771783</v>
      </c>
      <c r="G30" s="6">
        <v>9</v>
      </c>
      <c r="H30" s="13" t="s">
        <v>8</v>
      </c>
      <c r="I30" s="14"/>
      <c r="J30" s="7"/>
      <c r="K30" s="8"/>
    </row>
    <row r="31" spans="1:9" ht="12.75">
      <c r="A31" s="67">
        <f t="shared" si="0"/>
        <v>30</v>
      </c>
      <c r="B31" s="102">
        <v>18</v>
      </c>
      <c r="C31" s="78" t="s">
        <v>131</v>
      </c>
      <c r="D31" s="38">
        <v>19.01</v>
      </c>
      <c r="E31" s="38">
        <v>19.27</v>
      </c>
      <c r="F31" s="39">
        <v>19.27</v>
      </c>
      <c r="G31" s="6">
        <v>5</v>
      </c>
      <c r="H31" s="13" t="s">
        <v>30</v>
      </c>
      <c r="I31" s="53"/>
    </row>
    <row r="32" spans="1:9" ht="12.75">
      <c r="A32" s="67">
        <f t="shared" si="0"/>
        <v>31</v>
      </c>
      <c r="B32" s="81">
        <v>13</v>
      </c>
      <c r="C32" s="88" t="s">
        <v>125</v>
      </c>
      <c r="D32" s="38">
        <v>19.34</v>
      </c>
      <c r="E32" s="38">
        <v>18.93</v>
      </c>
      <c r="F32" s="39">
        <v>19.341893</v>
      </c>
      <c r="G32" s="6">
        <v>8</v>
      </c>
      <c r="H32" s="13" t="s">
        <v>8</v>
      </c>
      <c r="I32"/>
    </row>
    <row r="33" spans="1:9" ht="12.75">
      <c r="A33" s="67">
        <f t="shared" si="0"/>
        <v>32</v>
      </c>
      <c r="B33" s="81">
        <v>14</v>
      </c>
      <c r="C33" s="56" t="s">
        <v>7</v>
      </c>
      <c r="D33" s="85">
        <v>24.11</v>
      </c>
      <c r="E33" s="85">
        <v>22.53</v>
      </c>
      <c r="F33" s="39">
        <v>24.112253</v>
      </c>
      <c r="G33" s="6">
        <v>7</v>
      </c>
      <c r="H33" s="13" t="s">
        <v>8</v>
      </c>
      <c r="I33"/>
    </row>
    <row r="34" spans="1:9" ht="12.75">
      <c r="A34" s="67">
        <f aca="true" t="shared" si="1" ref="A34:A65">RANK(F34,F$1:F$32000,1)</f>
        <v>33</v>
      </c>
      <c r="B34" s="81">
        <v>15</v>
      </c>
      <c r="C34" s="78" t="s">
        <v>123</v>
      </c>
      <c r="D34" s="74">
        <v>15.03</v>
      </c>
      <c r="E34" s="74">
        <v>25.08</v>
      </c>
      <c r="F34" s="39">
        <v>25.081502999999998</v>
      </c>
      <c r="G34" s="6">
        <v>6</v>
      </c>
      <c r="H34" s="13" t="s">
        <v>8</v>
      </c>
      <c r="I34"/>
    </row>
    <row r="35" spans="1:9" ht="12.75">
      <c r="A35" s="67">
        <f t="shared" si="1"/>
        <v>34</v>
      </c>
      <c r="B35" s="40">
        <v>16</v>
      </c>
      <c r="C35" s="78" t="s">
        <v>28</v>
      </c>
      <c r="D35" s="38">
        <v>29.66</v>
      </c>
      <c r="E35" s="38">
        <v>29.56</v>
      </c>
      <c r="F35" s="39">
        <v>29.662956</v>
      </c>
      <c r="G35" s="6">
        <v>5</v>
      </c>
      <c r="H35" s="13" t="s">
        <v>8</v>
      </c>
      <c r="I35"/>
    </row>
    <row r="36" spans="1:9" ht="12.75">
      <c r="A36" s="67">
        <f t="shared" si="1"/>
        <v>35</v>
      </c>
      <c r="B36" s="40">
        <v>19</v>
      </c>
      <c r="C36" s="56" t="s">
        <v>125</v>
      </c>
      <c r="D36" s="85">
        <v>34.99</v>
      </c>
      <c r="E36" s="85">
        <v>34.06</v>
      </c>
      <c r="F36" s="39">
        <v>34.99</v>
      </c>
      <c r="G36" s="6">
        <v>5</v>
      </c>
      <c r="H36" s="13" t="s">
        <v>30</v>
      </c>
      <c r="I36"/>
    </row>
    <row r="37" spans="1:9" ht="12.75">
      <c r="A37" s="67" t="e">
        <f t="shared" si="1"/>
        <v>#VALUE!</v>
      </c>
      <c r="B37" s="40">
        <v>21</v>
      </c>
      <c r="C37" s="78" t="s">
        <v>29</v>
      </c>
      <c r="D37" s="38" t="s">
        <v>115</v>
      </c>
      <c r="E37" s="38" t="s">
        <v>115</v>
      </c>
      <c r="F37" s="39" t="s">
        <v>72</v>
      </c>
      <c r="G37" s="6">
        <v>5</v>
      </c>
      <c r="H37" s="13" t="s">
        <v>30</v>
      </c>
      <c r="I37"/>
    </row>
    <row r="38" spans="1:9" ht="12.75">
      <c r="A38" s="67" t="e">
        <f t="shared" si="1"/>
        <v>#VALUE!</v>
      </c>
      <c r="B38" s="81">
        <v>21</v>
      </c>
      <c r="C38" s="80" t="s">
        <v>6</v>
      </c>
      <c r="D38" s="74" t="s">
        <v>115</v>
      </c>
      <c r="E38" s="74" t="s">
        <v>115</v>
      </c>
      <c r="F38" s="39" t="s">
        <v>72</v>
      </c>
      <c r="G38" s="6">
        <v>5</v>
      </c>
      <c r="H38" s="13" t="s">
        <v>30</v>
      </c>
      <c r="I38"/>
    </row>
    <row r="39" spans="1:9" ht="12.75">
      <c r="A39" s="67" t="e">
        <f t="shared" si="1"/>
        <v>#VALUE!</v>
      </c>
      <c r="B39" s="81">
        <v>21</v>
      </c>
      <c r="C39" s="78" t="s">
        <v>8</v>
      </c>
      <c r="D39" s="38" t="s">
        <v>72</v>
      </c>
      <c r="E39" s="38" t="s">
        <v>72</v>
      </c>
      <c r="F39" s="39" t="s">
        <v>72</v>
      </c>
      <c r="G39" s="6">
        <v>5</v>
      </c>
      <c r="H39" s="13" t="s">
        <v>8</v>
      </c>
      <c r="I39"/>
    </row>
    <row r="40" spans="1:9" ht="12.75">
      <c r="A40" s="67" t="e">
        <f t="shared" si="1"/>
        <v>#VALUE!</v>
      </c>
      <c r="B40" s="81">
        <v>21</v>
      </c>
      <c r="C40" s="67" t="s">
        <v>130</v>
      </c>
      <c r="D40" s="38" t="s">
        <v>72</v>
      </c>
      <c r="E40" s="74" t="s">
        <v>72</v>
      </c>
      <c r="F40" s="39" t="s">
        <v>72</v>
      </c>
      <c r="G40" s="6">
        <v>5</v>
      </c>
      <c r="H40" s="13" t="s">
        <v>8</v>
      </c>
      <c r="I40"/>
    </row>
    <row r="41" spans="1:9" ht="12.75">
      <c r="A41" s="67" t="e">
        <f t="shared" si="1"/>
        <v>#VALUE!</v>
      </c>
      <c r="B41" s="81">
        <v>21</v>
      </c>
      <c r="C41" s="56" t="s">
        <v>12</v>
      </c>
      <c r="D41" s="85" t="s">
        <v>72</v>
      </c>
      <c r="E41" s="85" t="s">
        <v>72</v>
      </c>
      <c r="F41" s="39" t="s">
        <v>72</v>
      </c>
      <c r="G41" s="6">
        <v>5</v>
      </c>
      <c r="H41" s="13" t="s">
        <v>8</v>
      </c>
      <c r="I41"/>
    </row>
    <row r="42" spans="1:9" ht="12.75">
      <c r="A42" s="67" t="e">
        <f t="shared" si="1"/>
        <v>#VALUE!</v>
      </c>
      <c r="B42" s="81">
        <v>21</v>
      </c>
      <c r="C42" s="56" t="s">
        <v>79</v>
      </c>
      <c r="D42" s="74" t="s">
        <v>72</v>
      </c>
      <c r="E42" s="74" t="s">
        <v>72</v>
      </c>
      <c r="F42" s="39" t="s">
        <v>72</v>
      </c>
      <c r="G42" s="6">
        <v>5</v>
      </c>
      <c r="H42" s="13" t="s">
        <v>8</v>
      </c>
      <c r="I42"/>
    </row>
    <row r="43" spans="1:9" ht="12.75">
      <c r="A43" s="67" t="e">
        <f t="shared" si="1"/>
        <v>#VALUE!</v>
      </c>
      <c r="B43" s="81">
        <v>21</v>
      </c>
      <c r="C43" s="78" t="s">
        <v>9</v>
      </c>
      <c r="D43" s="38" t="s">
        <v>72</v>
      </c>
      <c r="E43" s="38" t="s">
        <v>72</v>
      </c>
      <c r="F43" s="39" t="s">
        <v>72</v>
      </c>
      <c r="G43" s="6">
        <v>5</v>
      </c>
      <c r="H43" s="13" t="s">
        <v>8</v>
      </c>
      <c r="I43"/>
    </row>
    <row r="44" spans="1:9" ht="12.75">
      <c r="A44" s="67" t="e">
        <f t="shared" si="1"/>
        <v>#N/A</v>
      </c>
      <c r="B44" s="81"/>
      <c r="C44" s="56"/>
      <c r="D44" s="85"/>
      <c r="E44" s="85"/>
      <c r="F44" s="39"/>
      <c r="G44" s="6"/>
      <c r="H44" s="13"/>
      <c r="I44"/>
    </row>
    <row r="45" spans="1:9" ht="12.75">
      <c r="A45" s="67" t="e">
        <f t="shared" si="1"/>
        <v>#N/A</v>
      </c>
      <c r="B45" s="81"/>
      <c r="C45" s="56"/>
      <c r="D45" s="85"/>
      <c r="E45" s="85"/>
      <c r="F45" s="39"/>
      <c r="G45" s="6"/>
      <c r="H45" s="13"/>
      <c r="I45"/>
    </row>
    <row r="46" spans="1:9" ht="12.75">
      <c r="A46" s="67" t="e">
        <f t="shared" si="1"/>
        <v>#N/A</v>
      </c>
      <c r="B46" s="81"/>
      <c r="C46" s="56"/>
      <c r="D46" s="85"/>
      <c r="E46" s="85"/>
      <c r="F46" s="39"/>
      <c r="G46" s="6"/>
      <c r="H46" s="13"/>
      <c r="I46"/>
    </row>
    <row r="47" spans="1:9" ht="12.75">
      <c r="A47" s="67" t="e">
        <f t="shared" si="1"/>
        <v>#N/A</v>
      </c>
      <c r="B47" s="81"/>
      <c r="C47" s="78"/>
      <c r="D47" s="38"/>
      <c r="E47" s="38"/>
      <c r="F47" s="39"/>
      <c r="G47" s="6"/>
      <c r="H47" s="13"/>
      <c r="I47"/>
    </row>
    <row r="48" spans="1:9" ht="12.75">
      <c r="A48" s="67" t="e">
        <f t="shared" si="1"/>
        <v>#N/A</v>
      </c>
      <c r="B48" s="81"/>
      <c r="C48" s="67"/>
      <c r="D48" s="74"/>
      <c r="E48" s="74"/>
      <c r="F48" s="39"/>
      <c r="G48" s="6"/>
      <c r="H48" s="13"/>
      <c r="I48" s="42"/>
    </row>
    <row r="49" spans="1:9" ht="12.75">
      <c r="A49" s="67" t="e">
        <f t="shared" si="1"/>
        <v>#N/A</v>
      </c>
      <c r="B49" s="102"/>
      <c r="C49" s="78"/>
      <c r="D49" s="74"/>
      <c r="E49" s="74"/>
      <c r="F49" s="39"/>
      <c r="G49" s="6"/>
      <c r="H49" s="13"/>
      <c r="I49" s="42"/>
    </row>
    <row r="50" spans="1:9" ht="12.75">
      <c r="A50" s="67" t="e">
        <f t="shared" si="1"/>
        <v>#N/A</v>
      </c>
      <c r="B50" s="81"/>
      <c r="C50" s="78"/>
      <c r="D50" s="38"/>
      <c r="E50" s="38"/>
      <c r="F50" s="39"/>
      <c r="G50" s="6"/>
      <c r="H50" s="13"/>
      <c r="I50" s="42"/>
    </row>
    <row r="51" spans="1:9" ht="12.75">
      <c r="A51" s="67" t="e">
        <f t="shared" si="1"/>
        <v>#N/A</v>
      </c>
      <c r="B51" s="81"/>
      <c r="C51" s="78"/>
      <c r="D51" s="74"/>
      <c r="E51" s="74"/>
      <c r="F51" s="39"/>
      <c r="G51" s="6"/>
      <c r="H51" s="13"/>
      <c r="I51" s="53"/>
    </row>
    <row r="52" spans="1:9" ht="12.75">
      <c r="A52" s="67" t="e">
        <f t="shared" si="1"/>
        <v>#N/A</v>
      </c>
      <c r="B52" s="81"/>
      <c r="C52" s="56"/>
      <c r="D52" s="38"/>
      <c r="E52" s="74"/>
      <c r="F52" s="39"/>
      <c r="G52" s="6"/>
      <c r="H52" s="13"/>
      <c r="I52" s="53"/>
    </row>
    <row r="53" spans="1:9" ht="12.75">
      <c r="A53" s="67" t="e">
        <f t="shared" si="1"/>
        <v>#N/A</v>
      </c>
      <c r="B53" s="81"/>
      <c r="C53" s="56"/>
      <c r="D53" s="85"/>
      <c r="E53" s="85"/>
      <c r="F53" s="39"/>
      <c r="G53" s="6"/>
      <c r="H53" s="13"/>
      <c r="I53" s="53"/>
    </row>
    <row r="54" spans="1:9" ht="12.75">
      <c r="A54" s="67" t="e">
        <f t="shared" si="1"/>
        <v>#N/A</v>
      </c>
      <c r="B54" s="81"/>
      <c r="C54" s="56"/>
      <c r="D54" s="74"/>
      <c r="E54" s="74"/>
      <c r="F54" s="39"/>
      <c r="G54" s="6"/>
      <c r="H54" s="13"/>
      <c r="I54" s="14"/>
    </row>
    <row r="55" spans="1:9" ht="12.75">
      <c r="A55" s="67" t="e">
        <f t="shared" si="1"/>
        <v>#N/A</v>
      </c>
      <c r="B55" s="81"/>
      <c r="C55" s="67"/>
      <c r="D55" s="38"/>
      <c r="E55" s="74"/>
      <c r="F55" s="39"/>
      <c r="G55" s="6"/>
      <c r="H55" s="13"/>
      <c r="I55" s="14"/>
    </row>
    <row r="56" spans="1:9" ht="12.75">
      <c r="A56" s="67" t="e">
        <f t="shared" si="1"/>
        <v>#N/A</v>
      </c>
      <c r="B56" s="81"/>
      <c r="C56" s="56"/>
      <c r="D56" s="74"/>
      <c r="E56" s="74"/>
      <c r="F56" s="39"/>
      <c r="G56" s="6"/>
      <c r="H56" s="13"/>
      <c r="I56" s="53"/>
    </row>
    <row r="57" spans="1:9" ht="12.75">
      <c r="A57" s="67" t="e">
        <f t="shared" si="1"/>
        <v>#N/A</v>
      </c>
      <c r="B57" s="81"/>
      <c r="C57" s="91"/>
      <c r="D57" s="74"/>
      <c r="E57" s="74"/>
      <c r="F57" s="39"/>
      <c r="G57" s="63"/>
      <c r="H57" s="13"/>
      <c r="I57" s="53"/>
    </row>
    <row r="58" spans="1:9" ht="12.75">
      <c r="A58" s="67" t="e">
        <f t="shared" si="1"/>
        <v>#N/A</v>
      </c>
      <c r="B58" s="81"/>
      <c r="C58" s="56"/>
      <c r="D58" s="38"/>
      <c r="E58" s="74"/>
      <c r="F58" s="39"/>
      <c r="G58" s="6"/>
      <c r="H58" s="13"/>
      <c r="I58" s="53"/>
    </row>
    <row r="59" spans="1:9" ht="12.75">
      <c r="A59" s="67" t="e">
        <f t="shared" si="1"/>
        <v>#N/A</v>
      </c>
      <c r="B59" s="81"/>
      <c r="C59" s="67"/>
      <c r="D59" s="74"/>
      <c r="E59" s="74"/>
      <c r="F59" s="39"/>
      <c r="G59" s="6"/>
      <c r="H59" s="13"/>
      <c r="I59" s="14"/>
    </row>
    <row r="60" spans="1:9" ht="12.75">
      <c r="A60" s="67" t="e">
        <f t="shared" si="1"/>
        <v>#N/A</v>
      </c>
      <c r="B60" s="81"/>
      <c r="C60" s="56"/>
      <c r="D60" s="85"/>
      <c r="E60" s="85"/>
      <c r="F60" s="39"/>
      <c r="G60" s="6"/>
      <c r="H60" s="13"/>
      <c r="I60" s="53"/>
    </row>
    <row r="61" spans="1:9" ht="12.75">
      <c r="A61" s="67" t="e">
        <f t="shared" si="1"/>
        <v>#N/A</v>
      </c>
      <c r="B61" s="81"/>
      <c r="C61" s="78"/>
      <c r="D61" s="38"/>
      <c r="E61" s="38"/>
      <c r="F61" s="39"/>
      <c r="G61" s="6"/>
      <c r="H61" s="13"/>
      <c r="I61" s="42"/>
    </row>
    <row r="62" spans="1:9" ht="12.75">
      <c r="A62" s="67" t="e">
        <f t="shared" si="1"/>
        <v>#N/A</v>
      </c>
      <c r="B62" s="50"/>
      <c r="C62" s="88"/>
      <c r="D62" s="38"/>
      <c r="E62" s="38"/>
      <c r="F62" s="39"/>
      <c r="G62" s="6"/>
      <c r="H62" s="13"/>
      <c r="I62" s="53"/>
    </row>
    <row r="63" spans="1:9" ht="12.75">
      <c r="A63" s="67" t="e">
        <f t="shared" si="1"/>
        <v>#N/A</v>
      </c>
      <c r="B63" s="50"/>
      <c r="C63" s="78"/>
      <c r="D63" s="38"/>
      <c r="E63" s="38"/>
      <c r="F63" s="39"/>
      <c r="G63" s="6"/>
      <c r="H63" s="38"/>
      <c r="I63" s="42"/>
    </row>
    <row r="64" spans="1:9" ht="12.75">
      <c r="A64" s="67" t="e">
        <f t="shared" si="1"/>
        <v>#N/A</v>
      </c>
      <c r="B64" s="66"/>
      <c r="C64" s="78"/>
      <c r="D64" s="74"/>
      <c r="E64" s="74"/>
      <c r="F64" s="39"/>
      <c r="G64" s="6"/>
      <c r="H64" s="38"/>
      <c r="I64" s="42"/>
    </row>
    <row r="65" spans="1:9" ht="12.75">
      <c r="A65" s="67" t="e">
        <f t="shared" si="1"/>
        <v>#N/A</v>
      </c>
      <c r="B65" s="50"/>
      <c r="C65" s="78"/>
      <c r="D65" s="74"/>
      <c r="E65" s="74"/>
      <c r="F65" s="39"/>
      <c r="G65" s="6"/>
      <c r="H65" s="13"/>
      <c r="I65" s="14"/>
    </row>
    <row r="66" spans="1:9" ht="12.75">
      <c r="A66" s="67" t="e">
        <f aca="true" t="shared" si="2" ref="A66:A97">RANK(F66,F$1:F$32000,1)</f>
        <v>#N/A</v>
      </c>
      <c r="B66" s="50"/>
      <c r="C66" s="56"/>
      <c r="D66" s="85"/>
      <c r="E66" s="85"/>
      <c r="F66" s="39"/>
      <c r="G66" s="6"/>
      <c r="H66" s="13"/>
      <c r="I66" s="14"/>
    </row>
    <row r="67" spans="1:9" ht="12.75">
      <c r="A67" s="67" t="e">
        <f t="shared" si="2"/>
        <v>#N/A</v>
      </c>
      <c r="B67" s="50"/>
      <c r="C67" s="56"/>
      <c r="D67" s="85"/>
      <c r="E67" s="85"/>
      <c r="F67" s="39"/>
      <c r="G67" s="6"/>
      <c r="H67" s="13"/>
      <c r="I67" s="53"/>
    </row>
    <row r="68" spans="1:9" ht="12.75">
      <c r="A68" s="67" t="e">
        <f t="shared" si="2"/>
        <v>#N/A</v>
      </c>
      <c r="B68" s="50"/>
      <c r="C68" s="78"/>
      <c r="D68" s="38"/>
      <c r="E68" s="38"/>
      <c r="F68" s="39"/>
      <c r="G68" s="6"/>
      <c r="H68" s="38"/>
      <c r="I68" s="42"/>
    </row>
    <row r="69" spans="1:9" ht="12.75">
      <c r="A69" s="67" t="e">
        <f t="shared" si="2"/>
        <v>#N/A</v>
      </c>
      <c r="B69" s="50"/>
      <c r="C69" s="78"/>
      <c r="D69" s="38"/>
      <c r="E69" s="38"/>
      <c r="F69" s="39"/>
      <c r="G69" s="6"/>
      <c r="H69" s="38"/>
      <c r="I69" s="42"/>
    </row>
    <row r="70" spans="1:9" ht="12.75">
      <c r="A70" s="67" t="e">
        <f t="shared" si="2"/>
        <v>#N/A</v>
      </c>
      <c r="B70" s="66"/>
      <c r="C70" s="78"/>
      <c r="D70" s="38"/>
      <c r="E70" s="38"/>
      <c r="F70" s="39"/>
      <c r="G70" s="6"/>
      <c r="H70" s="13"/>
      <c r="I70" s="53"/>
    </row>
    <row r="71" spans="1:9" ht="12.75">
      <c r="A71" s="67" t="e">
        <f t="shared" si="2"/>
        <v>#N/A</v>
      </c>
      <c r="B71" s="50"/>
      <c r="C71" s="78"/>
      <c r="D71" s="74"/>
      <c r="E71" s="74"/>
      <c r="F71" s="39"/>
      <c r="G71" s="6"/>
      <c r="H71" s="38"/>
      <c r="I71" s="53"/>
    </row>
    <row r="72" spans="1:9" ht="12.75">
      <c r="A72" s="67" t="e">
        <f t="shared" si="2"/>
        <v>#N/A</v>
      </c>
      <c r="B72" s="50"/>
      <c r="C72" s="78"/>
      <c r="D72" s="38"/>
      <c r="E72" s="38"/>
      <c r="F72" s="39"/>
      <c r="G72" s="6"/>
      <c r="H72" s="38"/>
      <c r="I72" s="14"/>
    </row>
    <row r="73" spans="1:9" ht="12.75">
      <c r="A73" s="67" t="e">
        <f t="shared" si="2"/>
        <v>#N/A</v>
      </c>
      <c r="B73" s="57"/>
      <c r="C73" s="103"/>
      <c r="D73" s="87"/>
      <c r="E73" s="87"/>
      <c r="F73" s="62"/>
      <c r="G73" s="6"/>
      <c r="H73" s="38"/>
      <c r="I73" s="53"/>
    </row>
    <row r="74" spans="1:9" ht="12.75">
      <c r="A74" s="67" t="e">
        <f t="shared" si="2"/>
        <v>#N/A</v>
      </c>
      <c r="B74" s="40"/>
      <c r="C74" s="78"/>
      <c r="D74" s="38"/>
      <c r="E74" s="38"/>
      <c r="F74" s="10"/>
      <c r="G74" s="6"/>
      <c r="H74" s="38"/>
      <c r="I74" s="14"/>
    </row>
    <row r="75" spans="1:9" ht="12.75">
      <c r="A75" s="67" t="e">
        <f t="shared" si="2"/>
        <v>#N/A</v>
      </c>
      <c r="B75" s="40"/>
      <c r="C75" s="78"/>
      <c r="D75" s="38"/>
      <c r="E75" s="38"/>
      <c r="F75" s="10"/>
      <c r="G75" s="6"/>
      <c r="H75" s="38"/>
      <c r="I75" s="53"/>
    </row>
    <row r="76" spans="1:9" ht="12.75">
      <c r="A76" s="67" t="e">
        <f t="shared" si="2"/>
        <v>#N/A</v>
      </c>
      <c r="B76" s="40"/>
      <c r="C76" s="78"/>
      <c r="D76" s="38"/>
      <c r="E76" s="38"/>
      <c r="F76" s="10"/>
      <c r="G76" s="6"/>
      <c r="H76" s="38"/>
      <c r="I76" s="53"/>
    </row>
    <row r="77" spans="1:9" ht="12.75">
      <c r="A77" s="67" t="e">
        <f t="shared" si="2"/>
        <v>#N/A</v>
      </c>
      <c r="B77" s="40"/>
      <c r="C77" s="78"/>
      <c r="D77" s="38"/>
      <c r="E77" s="38"/>
      <c r="F77" s="10"/>
      <c r="G77" s="6"/>
      <c r="H77" s="38"/>
      <c r="I77" s="53"/>
    </row>
    <row r="78" spans="1:9" ht="12.75">
      <c r="A78" s="67" t="e">
        <f t="shared" si="2"/>
        <v>#N/A</v>
      </c>
      <c r="B78" s="40"/>
      <c r="C78" s="78"/>
      <c r="D78" s="38"/>
      <c r="E78" s="38"/>
      <c r="F78" s="10"/>
      <c r="G78" s="6"/>
      <c r="H78" s="38"/>
      <c r="I78" s="53"/>
    </row>
    <row r="79" spans="1:9" ht="12.75">
      <c r="A79" s="67" t="e">
        <f t="shared" si="2"/>
        <v>#N/A</v>
      </c>
      <c r="B79" s="40"/>
      <c r="C79" s="56"/>
      <c r="D79" s="85"/>
      <c r="E79" s="85"/>
      <c r="F79" s="10"/>
      <c r="G79" s="6"/>
      <c r="H79" s="13"/>
      <c r="I79" s="42"/>
    </row>
    <row r="80" spans="1:9" ht="12.75">
      <c r="A80" s="67" t="e">
        <f t="shared" si="2"/>
        <v>#N/A</v>
      </c>
      <c r="B80" s="40"/>
      <c r="C80" s="56"/>
      <c r="D80" s="85"/>
      <c r="E80" s="85"/>
      <c r="F80" s="10"/>
      <c r="G80" s="6"/>
      <c r="H80" s="13"/>
      <c r="I80" s="53"/>
    </row>
    <row r="81" spans="1:9" ht="12.75">
      <c r="A81" s="67" t="e">
        <f t="shared" si="2"/>
        <v>#N/A</v>
      </c>
      <c r="B81" s="40"/>
      <c r="C81" s="56"/>
      <c r="D81" s="85"/>
      <c r="E81" s="85"/>
      <c r="F81" s="10"/>
      <c r="G81" s="6"/>
      <c r="H81" s="13"/>
      <c r="I81" s="53"/>
    </row>
    <row r="82" spans="1:9" ht="12.75">
      <c r="A82" s="67" t="e">
        <f t="shared" si="2"/>
        <v>#N/A</v>
      </c>
      <c r="B82" s="40"/>
      <c r="C82" s="56"/>
      <c r="D82" s="85"/>
      <c r="E82" s="85"/>
      <c r="F82" s="39"/>
      <c r="G82" s="6"/>
      <c r="H82" s="13"/>
      <c r="I82" s="14"/>
    </row>
    <row r="83" spans="1:9" ht="12.75">
      <c r="A83" s="67" t="e">
        <f t="shared" si="2"/>
        <v>#N/A</v>
      </c>
      <c r="B83" s="40"/>
      <c r="C83" s="78"/>
      <c r="D83" s="74"/>
      <c r="E83" s="74"/>
      <c r="F83" s="39"/>
      <c r="G83" s="6"/>
      <c r="H83" s="13"/>
      <c r="I83" s="53"/>
    </row>
    <row r="84" spans="1:9" ht="12.75">
      <c r="A84" s="67" t="e">
        <f t="shared" si="2"/>
        <v>#N/A</v>
      </c>
      <c r="B84" s="40"/>
      <c r="C84" s="78"/>
      <c r="D84" s="38"/>
      <c r="E84" s="38"/>
      <c r="F84" s="39"/>
      <c r="G84" s="6"/>
      <c r="H84" s="13"/>
      <c r="I84" s="53"/>
    </row>
    <row r="85" spans="1:9" ht="12.75">
      <c r="A85" s="67" t="e">
        <f t="shared" si="2"/>
        <v>#N/A</v>
      </c>
      <c r="B85" s="40"/>
      <c r="C85" s="78"/>
      <c r="D85" s="74"/>
      <c r="E85" s="74"/>
      <c r="F85" s="39"/>
      <c r="G85" s="6"/>
      <c r="H85" s="13"/>
      <c r="I85" s="53"/>
    </row>
    <row r="86" spans="1:9" ht="12.75">
      <c r="A86" s="67" t="e">
        <f t="shared" si="2"/>
        <v>#N/A</v>
      </c>
      <c r="B86" s="20"/>
      <c r="C86" s="78"/>
      <c r="D86" s="74"/>
      <c r="E86" s="74"/>
      <c r="F86" s="39"/>
      <c r="G86" s="6"/>
      <c r="H86" s="13"/>
      <c r="I86" s="53"/>
    </row>
    <row r="87" spans="1:9" ht="12.75">
      <c r="A87" s="67" t="e">
        <f t="shared" si="2"/>
        <v>#N/A</v>
      </c>
      <c r="B87" s="40"/>
      <c r="C87" s="78"/>
      <c r="D87" s="74"/>
      <c r="E87" s="74"/>
      <c r="F87" s="39"/>
      <c r="G87" s="6"/>
      <c r="H87" s="13"/>
      <c r="I87" s="53"/>
    </row>
    <row r="88" spans="1:9" ht="12.75">
      <c r="A88" s="67" t="e">
        <f t="shared" si="2"/>
        <v>#N/A</v>
      </c>
      <c r="B88" s="40"/>
      <c r="C88" s="78"/>
      <c r="D88" s="74"/>
      <c r="E88" s="74"/>
      <c r="F88" s="39"/>
      <c r="G88" s="6"/>
      <c r="H88" s="13"/>
      <c r="I88" s="53"/>
    </row>
    <row r="89" spans="1:9" ht="12.75">
      <c r="A89" s="67" t="e">
        <f t="shared" si="2"/>
        <v>#N/A</v>
      </c>
      <c r="B89" s="40"/>
      <c r="C89" s="78"/>
      <c r="D89" s="38"/>
      <c r="E89" s="38"/>
      <c r="F89" s="39"/>
      <c r="G89" s="6"/>
      <c r="H89" s="38"/>
      <c r="I89" s="53"/>
    </row>
    <row r="90" spans="1:9" ht="12.75">
      <c r="A90" s="67" t="e">
        <f t="shared" si="2"/>
        <v>#N/A</v>
      </c>
      <c r="B90" s="40"/>
      <c r="C90" s="78"/>
      <c r="D90" s="38"/>
      <c r="E90" s="38"/>
      <c r="F90" s="39"/>
      <c r="G90" s="6"/>
      <c r="H90" s="38"/>
      <c r="I90" s="53"/>
    </row>
    <row r="91" spans="1:9" ht="12.75">
      <c r="A91" s="67" t="e">
        <f t="shared" si="2"/>
        <v>#N/A</v>
      </c>
      <c r="B91" s="40"/>
      <c r="C91" s="78"/>
      <c r="D91" s="38"/>
      <c r="E91" s="38"/>
      <c r="F91" s="39"/>
      <c r="G91" s="6"/>
      <c r="H91" s="38"/>
      <c r="I91" s="53"/>
    </row>
    <row r="92" spans="1:9" ht="12.75">
      <c r="A92" s="67" t="e">
        <f t="shared" si="2"/>
        <v>#N/A</v>
      </c>
      <c r="B92" s="40"/>
      <c r="C92" s="78"/>
      <c r="D92" s="38"/>
      <c r="E92" s="38"/>
      <c r="F92" s="39"/>
      <c r="G92" s="6"/>
      <c r="H92" s="38"/>
      <c r="I92" s="53"/>
    </row>
    <row r="93" spans="1:9" ht="12.75">
      <c r="A93" s="67" t="e">
        <f t="shared" si="2"/>
        <v>#N/A</v>
      </c>
      <c r="B93" s="20"/>
      <c r="C93" s="78"/>
      <c r="D93" s="74"/>
      <c r="E93" s="74"/>
      <c r="F93" s="39"/>
      <c r="G93" s="6"/>
      <c r="H93" s="13"/>
      <c r="I93" s="53"/>
    </row>
    <row r="94" spans="1:9" ht="12.75">
      <c r="A94" s="67" t="e">
        <f t="shared" si="2"/>
        <v>#N/A</v>
      </c>
      <c r="B94" s="40"/>
      <c r="C94" s="78"/>
      <c r="D94" s="74"/>
      <c r="E94" s="74"/>
      <c r="F94" s="39"/>
      <c r="G94" s="6"/>
      <c r="H94" s="13"/>
      <c r="I94" s="53"/>
    </row>
    <row r="95" spans="1:9" ht="12.75">
      <c r="A95" s="67" t="e">
        <f t="shared" si="2"/>
        <v>#N/A</v>
      </c>
      <c r="B95" s="20"/>
      <c r="C95" s="78"/>
      <c r="D95" s="38"/>
      <c r="E95" s="38"/>
      <c r="F95" s="39"/>
      <c r="G95" s="6"/>
      <c r="H95" s="38"/>
      <c r="I95" s="53"/>
    </row>
    <row r="96" spans="1:9" ht="12.75">
      <c r="A96" s="67" t="e">
        <f t="shared" si="2"/>
        <v>#N/A</v>
      </c>
      <c r="B96" s="40"/>
      <c r="C96" s="78"/>
      <c r="D96" s="38"/>
      <c r="E96" s="38"/>
      <c r="F96" s="39"/>
      <c r="G96" s="6"/>
      <c r="H96" s="38"/>
      <c r="I96" s="14"/>
    </row>
    <row r="97" spans="1:9" ht="12.75">
      <c r="A97" s="67" t="e">
        <f t="shared" si="2"/>
        <v>#N/A</v>
      </c>
      <c r="B97" s="40"/>
      <c r="C97" s="78"/>
      <c r="D97" s="74"/>
      <c r="E97" s="74"/>
      <c r="F97" s="39"/>
      <c r="G97" s="6"/>
      <c r="H97" s="13"/>
      <c r="I97" s="14"/>
    </row>
    <row r="98" spans="1:9" ht="12.75">
      <c r="A98" s="67" t="e">
        <f aca="true" t="shared" si="3" ref="A98:A130">RANK(F98,F$1:F$32000,1)</f>
        <v>#N/A</v>
      </c>
      <c r="B98" s="40"/>
      <c r="C98" s="79"/>
      <c r="D98" s="38"/>
      <c r="E98" s="38"/>
      <c r="F98" s="39"/>
      <c r="G98" s="6"/>
      <c r="H98" s="38"/>
      <c r="I98" s="14"/>
    </row>
    <row r="99" spans="1:9" ht="12.75">
      <c r="A99" s="67" t="e">
        <f t="shared" si="3"/>
        <v>#N/A</v>
      </c>
      <c r="B99" s="40"/>
      <c r="C99" s="78"/>
      <c r="D99" s="38"/>
      <c r="E99" s="38"/>
      <c r="F99" s="39"/>
      <c r="G99" s="6"/>
      <c r="H99" s="38"/>
      <c r="I99" s="53"/>
    </row>
    <row r="100" spans="1:9" ht="12.75">
      <c r="A100" s="67" t="e">
        <f t="shared" si="3"/>
        <v>#N/A</v>
      </c>
      <c r="B100" s="40"/>
      <c r="C100" s="78"/>
      <c r="D100" s="38"/>
      <c r="E100" s="38"/>
      <c r="F100" s="39"/>
      <c r="G100" s="6"/>
      <c r="H100" s="44"/>
      <c r="I100" s="42"/>
    </row>
    <row r="101" spans="1:9" ht="12.75">
      <c r="A101" s="67" t="e">
        <f t="shared" si="3"/>
        <v>#N/A</v>
      </c>
      <c r="B101" s="40"/>
      <c r="C101" s="78"/>
      <c r="D101" s="38"/>
      <c r="E101" s="38"/>
      <c r="F101" s="39"/>
      <c r="G101" s="6"/>
      <c r="H101" s="38"/>
      <c r="I101" s="42"/>
    </row>
    <row r="102" spans="1:9" ht="12.75">
      <c r="A102" s="67" t="e">
        <f t="shared" si="3"/>
        <v>#N/A</v>
      </c>
      <c r="B102" s="40"/>
      <c r="C102" s="78"/>
      <c r="D102" s="38"/>
      <c r="E102" s="38"/>
      <c r="F102" s="39"/>
      <c r="G102" s="6"/>
      <c r="H102" s="38"/>
      <c r="I102" s="42"/>
    </row>
    <row r="103" spans="1:9" ht="12.75">
      <c r="A103" s="67" t="e">
        <f t="shared" si="3"/>
        <v>#N/A</v>
      </c>
      <c r="B103" s="40"/>
      <c r="C103" s="78"/>
      <c r="D103" s="38"/>
      <c r="E103" s="38"/>
      <c r="F103" s="39"/>
      <c r="G103" s="6"/>
      <c r="H103" s="38"/>
      <c r="I103" s="42"/>
    </row>
    <row r="104" spans="1:9" ht="12.75">
      <c r="A104" s="67" t="e">
        <f t="shared" si="3"/>
        <v>#N/A</v>
      </c>
      <c r="B104" s="40"/>
      <c r="C104" s="78"/>
      <c r="D104" s="38"/>
      <c r="E104" s="38"/>
      <c r="F104" s="39"/>
      <c r="G104" s="6"/>
      <c r="H104" s="38"/>
      <c r="I104" s="42"/>
    </row>
    <row r="105" spans="1:8" ht="12.75">
      <c r="A105" s="67" t="e">
        <f t="shared" si="3"/>
        <v>#N/A</v>
      </c>
      <c r="B105" s="40"/>
      <c r="C105" s="78"/>
      <c r="D105" s="38"/>
      <c r="E105" s="38"/>
      <c r="F105" s="39"/>
      <c r="G105" s="6"/>
      <c r="H105" s="44"/>
    </row>
    <row r="106" spans="1:8" ht="12.75">
      <c r="A106" s="67" t="e">
        <f t="shared" si="3"/>
        <v>#N/A</v>
      </c>
      <c r="B106" s="40"/>
      <c r="C106" s="78"/>
      <c r="D106" s="38"/>
      <c r="E106" s="38"/>
      <c r="F106" s="39"/>
      <c r="G106" s="6"/>
      <c r="H106" s="38"/>
    </row>
    <row r="107" spans="1:8" ht="12.75">
      <c r="A107" s="67" t="e">
        <f t="shared" si="3"/>
        <v>#N/A</v>
      </c>
      <c r="B107" s="20"/>
      <c r="C107" s="80"/>
      <c r="D107" s="74"/>
      <c r="E107" s="74"/>
      <c r="F107" s="39"/>
      <c r="G107" s="6"/>
      <c r="H107" s="13"/>
    </row>
    <row r="108" spans="1:8" ht="12.75">
      <c r="A108" s="67" t="e">
        <f t="shared" si="3"/>
        <v>#N/A</v>
      </c>
      <c r="B108" s="20"/>
      <c r="C108" s="78"/>
      <c r="D108" s="38"/>
      <c r="E108" s="38"/>
      <c r="F108" s="39"/>
      <c r="G108" s="6"/>
      <c r="H108" s="38"/>
    </row>
    <row r="109" spans="1:8" ht="12.75">
      <c r="A109" s="67" t="e">
        <f t="shared" si="3"/>
        <v>#N/A</v>
      </c>
      <c r="B109" s="40"/>
      <c r="C109" s="78"/>
      <c r="D109" s="38"/>
      <c r="E109" s="38"/>
      <c r="F109" s="39"/>
      <c r="G109" s="6"/>
      <c r="H109" s="44"/>
    </row>
    <row r="110" spans="1:8" ht="12.75">
      <c r="A110" s="67" t="e">
        <f t="shared" si="3"/>
        <v>#N/A</v>
      </c>
      <c r="B110" s="40"/>
      <c r="C110" s="78"/>
      <c r="D110" s="38"/>
      <c r="E110" s="38"/>
      <c r="F110" s="39"/>
      <c r="G110" s="6"/>
      <c r="H110" s="44"/>
    </row>
    <row r="111" spans="1:8" ht="12.75">
      <c r="A111" s="67" t="e">
        <f t="shared" si="3"/>
        <v>#N/A</v>
      </c>
      <c r="B111" s="40"/>
      <c r="C111" s="78"/>
      <c r="D111" s="38"/>
      <c r="E111" s="38"/>
      <c r="F111" s="39"/>
      <c r="G111" s="6"/>
      <c r="H111" s="44"/>
    </row>
    <row r="112" spans="1:8" ht="12.75">
      <c r="A112" s="67" t="e">
        <f t="shared" si="3"/>
        <v>#N/A</v>
      </c>
      <c r="B112" s="40"/>
      <c r="C112" s="80"/>
      <c r="D112" s="74"/>
      <c r="E112" s="74"/>
      <c r="F112" s="39"/>
      <c r="G112" s="6"/>
      <c r="H112" s="13"/>
    </row>
    <row r="113" spans="1:8" ht="12.75">
      <c r="A113" s="67" t="e">
        <f t="shared" si="3"/>
        <v>#N/A</v>
      </c>
      <c r="B113" s="40"/>
      <c r="C113" s="80"/>
      <c r="D113" s="74"/>
      <c r="E113" s="74"/>
      <c r="F113" s="39"/>
      <c r="G113" s="6"/>
      <c r="H113" s="13"/>
    </row>
    <row r="114" spans="1:8" ht="12.75">
      <c r="A114" s="67" t="e">
        <f t="shared" si="3"/>
        <v>#N/A</v>
      </c>
      <c r="B114" s="40"/>
      <c r="C114" s="80"/>
      <c r="D114" s="74"/>
      <c r="E114" s="74"/>
      <c r="F114" s="39"/>
      <c r="G114" s="6"/>
      <c r="H114" s="13"/>
    </row>
    <row r="115" spans="1:8" ht="12.75">
      <c r="A115" s="67" t="e">
        <f t="shared" si="3"/>
        <v>#N/A</v>
      </c>
      <c r="B115" s="40"/>
      <c r="C115" s="80"/>
      <c r="D115" s="74"/>
      <c r="E115" s="74"/>
      <c r="F115" s="39"/>
      <c r="G115" s="6"/>
      <c r="H115" s="13"/>
    </row>
    <row r="116" spans="1:8" ht="12.75">
      <c r="A116" s="67" t="e">
        <f t="shared" si="3"/>
        <v>#N/A</v>
      </c>
      <c r="B116" s="40"/>
      <c r="C116" s="80"/>
      <c r="D116" s="74"/>
      <c r="E116" s="74"/>
      <c r="F116" s="39"/>
      <c r="G116" s="6"/>
      <c r="H116" s="13"/>
    </row>
    <row r="117" spans="1:8" ht="12.75">
      <c r="A117" s="67" t="e">
        <f t="shared" si="3"/>
        <v>#N/A</v>
      </c>
      <c r="B117" s="40"/>
      <c r="C117" s="80"/>
      <c r="D117" s="74"/>
      <c r="E117" s="74"/>
      <c r="F117" s="39"/>
      <c r="G117" s="6"/>
      <c r="H117" s="13"/>
    </row>
    <row r="118" spans="1:8" ht="12.75">
      <c r="A118" s="67" t="e">
        <f t="shared" si="3"/>
        <v>#N/A</v>
      </c>
      <c r="B118" s="40"/>
      <c r="C118" s="80"/>
      <c r="D118" s="74"/>
      <c r="E118" s="74"/>
      <c r="F118" s="39"/>
      <c r="G118" s="6"/>
      <c r="H118" s="13"/>
    </row>
    <row r="119" spans="1:8" ht="12.75">
      <c r="A119" s="67" t="e">
        <f t="shared" si="3"/>
        <v>#N/A</v>
      </c>
      <c r="B119" s="40"/>
      <c r="C119" s="78"/>
      <c r="D119" s="74"/>
      <c r="E119" s="74"/>
      <c r="F119" s="39"/>
      <c r="G119" s="6"/>
      <c r="H119" s="13"/>
    </row>
    <row r="120" spans="1:8" ht="12.75">
      <c r="A120" s="67" t="e">
        <f t="shared" si="3"/>
        <v>#N/A</v>
      </c>
      <c r="B120" s="40"/>
      <c r="C120" s="78"/>
      <c r="D120" s="74"/>
      <c r="E120" s="74"/>
      <c r="F120" s="39"/>
      <c r="G120" s="6"/>
      <c r="H120" s="13"/>
    </row>
    <row r="121" spans="1:8" ht="12.75">
      <c r="A121" s="67" t="e">
        <f t="shared" si="3"/>
        <v>#N/A</v>
      </c>
      <c r="B121" s="40"/>
      <c r="C121" s="78"/>
      <c r="D121" s="74"/>
      <c r="E121" s="74"/>
      <c r="F121" s="39"/>
      <c r="G121" s="6"/>
      <c r="H121" s="13"/>
    </row>
    <row r="122" spans="1:8" ht="12.75">
      <c r="A122" s="67" t="e">
        <f t="shared" si="3"/>
        <v>#N/A</v>
      </c>
      <c r="B122" s="40"/>
      <c r="C122" s="78"/>
      <c r="D122" s="74"/>
      <c r="E122" s="74"/>
      <c r="F122" s="39"/>
      <c r="G122" s="6"/>
      <c r="H122" s="13"/>
    </row>
    <row r="123" spans="1:8" ht="12.75">
      <c r="A123" s="67" t="e">
        <f t="shared" si="3"/>
        <v>#N/A</v>
      </c>
      <c r="B123" s="40"/>
      <c r="C123" s="78"/>
      <c r="D123" s="74"/>
      <c r="E123" s="74"/>
      <c r="F123" s="39"/>
      <c r="G123" s="6"/>
      <c r="H123" s="13"/>
    </row>
    <row r="124" spans="1:8" ht="12.75">
      <c r="A124" s="67" t="e">
        <f t="shared" si="3"/>
        <v>#N/A</v>
      </c>
      <c r="B124" s="40"/>
      <c r="C124" s="80"/>
      <c r="D124" s="74"/>
      <c r="E124" s="74"/>
      <c r="F124" s="39"/>
      <c r="G124" s="6"/>
      <c r="H124" s="13"/>
    </row>
    <row r="125" spans="1:8" ht="12.75">
      <c r="A125" s="67" t="e">
        <f t="shared" si="3"/>
        <v>#N/A</v>
      </c>
      <c r="B125" s="40"/>
      <c r="C125" s="78"/>
      <c r="D125" s="38"/>
      <c r="E125" s="38"/>
      <c r="F125" s="39"/>
      <c r="G125" s="6"/>
      <c r="H125" s="38"/>
    </row>
    <row r="126" spans="1:8" ht="12.75">
      <c r="A126" s="67" t="e">
        <f t="shared" si="3"/>
        <v>#N/A</v>
      </c>
      <c r="B126" s="40"/>
      <c r="C126" s="80"/>
      <c r="D126" s="38"/>
      <c r="E126" s="38"/>
      <c r="F126" s="39"/>
      <c r="G126" s="6"/>
      <c r="H126" s="38"/>
    </row>
    <row r="127" spans="1:8" ht="12.75">
      <c r="A127" s="67" t="e">
        <f t="shared" si="3"/>
        <v>#N/A</v>
      </c>
      <c r="B127" s="40"/>
      <c r="C127" s="78"/>
      <c r="D127" s="38"/>
      <c r="E127" s="38"/>
      <c r="F127" s="39"/>
      <c r="G127" s="6"/>
      <c r="H127" s="38"/>
    </row>
    <row r="128" spans="1:8" ht="12.75">
      <c r="A128" s="67" t="e">
        <f t="shared" si="3"/>
        <v>#N/A</v>
      </c>
      <c r="B128" s="40"/>
      <c r="C128" s="78"/>
      <c r="D128" s="38"/>
      <c r="E128" s="38"/>
      <c r="F128" s="39"/>
      <c r="G128" s="6"/>
      <c r="H128" s="38"/>
    </row>
    <row r="129" spans="1:8" ht="12.75">
      <c r="A129" s="67" t="e">
        <f t="shared" si="3"/>
        <v>#N/A</v>
      </c>
      <c r="B129" s="40"/>
      <c r="C129" s="79"/>
      <c r="D129" s="38"/>
      <c r="E129" s="38"/>
      <c r="F129" s="39"/>
      <c r="G129" s="6"/>
      <c r="H129" s="38"/>
    </row>
    <row r="130" spans="1:8" ht="12.75">
      <c r="A130" s="67" t="e">
        <f t="shared" si="3"/>
        <v>#N/A</v>
      </c>
      <c r="B130" s="40"/>
      <c r="C130" s="78"/>
      <c r="D130" s="38"/>
      <c r="E130" s="38"/>
      <c r="F130" s="39"/>
      <c r="G130" s="6"/>
      <c r="H130" s="38"/>
    </row>
  </sheetData>
  <sheetProtection/>
  <autoFilter ref="A1:H130">
    <sortState ref="A2:H130">
      <sortCondition sortBy="value" ref="A2:A130"/>
    </sortState>
  </autoFilter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6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140625" style="30" customWidth="1"/>
    <col min="2" max="2" width="8.8515625" style="30" customWidth="1"/>
    <col min="3" max="3" width="19.8515625" style="41" bestFit="1" customWidth="1"/>
    <col min="4" max="4" width="7.57421875" style="46" customWidth="1"/>
    <col min="5" max="6" width="8.57421875" style="46" bestFit="1" customWidth="1"/>
    <col min="7" max="7" width="10.00390625" style="45" bestFit="1" customWidth="1"/>
    <col min="8" max="8" width="10.00390625" style="45" customWidth="1"/>
    <col min="9" max="9" width="14.28125" style="45" bestFit="1" customWidth="1"/>
    <col min="10" max="10" width="4.421875" style="45" customWidth="1"/>
    <col min="11" max="11" width="6.140625" style="0" bestFit="1" customWidth="1"/>
    <col min="12" max="12" width="19.8515625" style="0" bestFit="1" customWidth="1"/>
    <col min="13" max="13" width="3.8515625" style="0" customWidth="1"/>
    <col min="14" max="14" width="3.28125" style="0" customWidth="1"/>
    <col min="15" max="15" width="17.57421875" style="0" customWidth="1"/>
    <col min="16" max="16" width="3.00390625" style="0" customWidth="1"/>
    <col min="17" max="18" width="3.28125" style="0" customWidth="1"/>
    <col min="19" max="19" width="13.421875" style="0" customWidth="1"/>
    <col min="20" max="20" width="7.57421875" style="0" customWidth="1"/>
    <col min="21" max="21" width="12.421875" style="0" bestFit="1" customWidth="1"/>
    <col min="22" max="22" width="10.7109375" style="0" bestFit="1" customWidth="1"/>
    <col min="23" max="23" width="3.421875" style="0" customWidth="1"/>
    <col min="24" max="24" width="0" style="0" hidden="1" customWidth="1"/>
    <col min="25" max="25" width="13.8515625" style="0" hidden="1" customWidth="1"/>
    <col min="26" max="26" width="0" style="0" hidden="1" customWidth="1"/>
  </cols>
  <sheetData>
    <row r="1" spans="1:19" ht="12.75">
      <c r="A1" s="59" t="s">
        <v>2</v>
      </c>
      <c r="B1" s="59" t="s">
        <v>17</v>
      </c>
      <c r="C1" s="77" t="s">
        <v>15</v>
      </c>
      <c r="D1" s="60" t="s">
        <v>73</v>
      </c>
      <c r="E1" s="60" t="s">
        <v>74</v>
      </c>
      <c r="F1" s="60" t="s">
        <v>16</v>
      </c>
      <c r="G1" s="59" t="s">
        <v>66</v>
      </c>
      <c r="H1" s="59" t="s">
        <v>86</v>
      </c>
      <c r="I1" s="59" t="s">
        <v>67</v>
      </c>
      <c r="J1" s="149"/>
      <c r="L1" s="90" t="s">
        <v>100</v>
      </c>
      <c r="M1" s="150">
        <f>SUM(M2:M29)</f>
        <v>46</v>
      </c>
      <c r="O1" s="90" t="s">
        <v>101</v>
      </c>
      <c r="P1" s="150">
        <f>SUM(P2:P15)</f>
        <v>50</v>
      </c>
      <c r="S1" t="s">
        <v>60</v>
      </c>
    </row>
    <row r="2" spans="1:26" ht="12.75">
      <c r="A2" s="47">
        <f aca="true" t="shared" si="0" ref="A2:A65">RANK(F2,F$1:F$31830,1)</f>
        <v>1</v>
      </c>
      <c r="B2" s="81">
        <v>1</v>
      </c>
      <c r="C2" s="78" t="s">
        <v>4</v>
      </c>
      <c r="D2" s="85">
        <v>15.71</v>
      </c>
      <c r="E2" s="85">
        <v>15.97</v>
      </c>
      <c r="F2" s="39">
        <v>15.971571</v>
      </c>
      <c r="G2" s="6">
        <v>25</v>
      </c>
      <c r="H2" s="6">
        <v>177</v>
      </c>
      <c r="I2" s="13" t="s">
        <v>12</v>
      </c>
      <c r="J2" s="61"/>
      <c r="K2" t="e">
        <f>IF(#REF!=#REF!,1,0)</f>
        <v>#REF!</v>
      </c>
      <c r="L2" s="20" t="s">
        <v>141</v>
      </c>
      <c r="M2" s="6">
        <f aca="true" t="shared" si="1" ref="M2:M16">COUNTIF($C$2:$C$51,L2)</f>
        <v>7</v>
      </c>
      <c r="O2" s="13" t="s">
        <v>33</v>
      </c>
      <c r="P2" s="6">
        <f aca="true" t="shared" si="2" ref="P2:P14">COUNTIF($I$2:$I$51,O2)</f>
        <v>8</v>
      </c>
      <c r="S2" s="151" t="s">
        <v>21</v>
      </c>
      <c r="T2" s="151" t="s">
        <v>2</v>
      </c>
      <c r="U2" s="151" t="s">
        <v>0</v>
      </c>
      <c r="V2" s="151" t="s">
        <v>14</v>
      </c>
      <c r="Y2" s="145" t="s">
        <v>43</v>
      </c>
      <c r="Z2" s="6">
        <f>SUM(Z3:Z27)</f>
        <v>0</v>
      </c>
    </row>
    <row r="3" spans="1:26" ht="12.75">
      <c r="A3" s="47">
        <f t="shared" si="0"/>
        <v>2</v>
      </c>
      <c r="B3" s="81">
        <v>1</v>
      </c>
      <c r="C3" s="119" t="s">
        <v>4</v>
      </c>
      <c r="D3" s="89">
        <v>15.75</v>
      </c>
      <c r="E3" s="89">
        <v>16.12</v>
      </c>
      <c r="F3" s="117">
        <v>16.121575</v>
      </c>
      <c r="G3" s="118">
        <v>25</v>
      </c>
      <c r="H3" s="12">
        <v>173</v>
      </c>
      <c r="I3" s="13" t="s">
        <v>75</v>
      </c>
      <c r="J3" s="61"/>
      <c r="K3">
        <f aca="true" t="shared" si="3" ref="K3:K34">IF(C2=I2,1,0)</f>
        <v>0</v>
      </c>
      <c r="L3" s="13" t="s">
        <v>12</v>
      </c>
      <c r="M3" s="6">
        <f t="shared" si="1"/>
        <v>6</v>
      </c>
      <c r="O3" s="6" t="s">
        <v>3</v>
      </c>
      <c r="P3" s="6">
        <f t="shared" si="2"/>
        <v>7</v>
      </c>
      <c r="S3" s="13"/>
      <c r="T3" s="13">
        <f aca="true" t="shared" si="4" ref="T3:T16">SUM(U3:V3)</f>
        <v>0</v>
      </c>
      <c r="U3" s="13"/>
      <c r="V3" s="13"/>
      <c r="Y3" s="13" t="s">
        <v>7</v>
      </c>
      <c r="Z3" s="6">
        <f aca="true" t="shared" si="5" ref="Z3:Z9">COUNTIF($B$2:$B$20,Y3)</f>
        <v>0</v>
      </c>
    </row>
    <row r="4" spans="1:26" ht="12.75">
      <c r="A4" s="47">
        <f t="shared" si="0"/>
        <v>3</v>
      </c>
      <c r="B4" s="81">
        <v>1</v>
      </c>
      <c r="C4" s="162" t="s">
        <v>85</v>
      </c>
      <c r="D4" s="38">
        <v>16.15</v>
      </c>
      <c r="E4" s="38">
        <v>16.1</v>
      </c>
      <c r="F4" s="39">
        <v>16.151609999999998</v>
      </c>
      <c r="G4" s="6">
        <v>25</v>
      </c>
      <c r="H4" s="12">
        <v>175</v>
      </c>
      <c r="I4" s="13" t="s">
        <v>3</v>
      </c>
      <c r="J4" s="61"/>
      <c r="K4">
        <f t="shared" si="3"/>
        <v>0</v>
      </c>
      <c r="L4" s="13" t="s">
        <v>30</v>
      </c>
      <c r="M4" s="6">
        <f t="shared" si="1"/>
        <v>6</v>
      </c>
      <c r="O4" s="13" t="s">
        <v>75</v>
      </c>
      <c r="P4" s="6">
        <f t="shared" si="2"/>
        <v>7</v>
      </c>
      <c r="S4" s="13"/>
      <c r="T4" s="13">
        <f t="shared" si="4"/>
        <v>0</v>
      </c>
      <c r="U4" s="13"/>
      <c r="V4" s="13"/>
      <c r="Y4" s="13" t="s">
        <v>3</v>
      </c>
      <c r="Z4" s="6">
        <f t="shared" si="5"/>
        <v>0</v>
      </c>
    </row>
    <row r="5" spans="1:26" ht="12.75">
      <c r="A5" s="47">
        <f t="shared" si="0"/>
        <v>4</v>
      </c>
      <c r="B5" s="81">
        <v>1</v>
      </c>
      <c r="C5" s="65" t="s">
        <v>4</v>
      </c>
      <c r="D5" s="89">
        <v>16.25</v>
      </c>
      <c r="E5" s="89">
        <v>16.39</v>
      </c>
      <c r="F5" s="39">
        <v>16.39</v>
      </c>
      <c r="G5" s="6">
        <v>25</v>
      </c>
      <c r="H5" s="6">
        <v>171</v>
      </c>
      <c r="I5" s="13" t="s">
        <v>33</v>
      </c>
      <c r="J5" s="26"/>
      <c r="K5">
        <f t="shared" si="3"/>
        <v>0</v>
      </c>
      <c r="L5" s="20" t="s">
        <v>6</v>
      </c>
      <c r="M5" s="6">
        <f t="shared" si="1"/>
        <v>5</v>
      </c>
      <c r="O5" s="13" t="s">
        <v>13</v>
      </c>
      <c r="P5" s="6">
        <f t="shared" si="2"/>
        <v>7</v>
      </c>
      <c r="S5" s="13"/>
      <c r="T5" s="13">
        <f t="shared" si="4"/>
        <v>0</v>
      </c>
      <c r="U5" s="13"/>
      <c r="V5" s="13"/>
      <c r="Y5" s="13" t="s">
        <v>40</v>
      </c>
      <c r="Z5" s="6">
        <f t="shared" si="5"/>
        <v>0</v>
      </c>
    </row>
    <row r="6" spans="1:26" ht="12.75">
      <c r="A6" s="47">
        <f t="shared" si="0"/>
        <v>5</v>
      </c>
      <c r="B6" s="143">
        <v>2</v>
      </c>
      <c r="C6" s="65" t="s">
        <v>85</v>
      </c>
      <c r="D6" s="89">
        <v>16.73</v>
      </c>
      <c r="E6" s="89">
        <v>16.77</v>
      </c>
      <c r="F6" s="39">
        <v>16.77</v>
      </c>
      <c r="G6" s="6">
        <v>22</v>
      </c>
      <c r="H6" s="6">
        <v>171</v>
      </c>
      <c r="I6" s="13" t="s">
        <v>33</v>
      </c>
      <c r="J6" s="26"/>
      <c r="K6">
        <f t="shared" si="3"/>
        <v>0</v>
      </c>
      <c r="L6" s="20" t="s">
        <v>4</v>
      </c>
      <c r="M6" s="6">
        <f t="shared" si="1"/>
        <v>4</v>
      </c>
      <c r="O6" s="6" t="s">
        <v>12</v>
      </c>
      <c r="P6" s="6">
        <f t="shared" si="2"/>
        <v>7</v>
      </c>
      <c r="S6" s="13"/>
      <c r="T6" s="13">
        <f t="shared" si="4"/>
        <v>0</v>
      </c>
      <c r="U6" s="13"/>
      <c r="V6" s="13"/>
      <c r="Y6" s="13" t="s">
        <v>6</v>
      </c>
      <c r="Z6" s="6">
        <f t="shared" si="5"/>
        <v>0</v>
      </c>
    </row>
    <row r="7" spans="1:26" ht="12.75">
      <c r="A7" s="47">
        <f t="shared" si="0"/>
        <v>6</v>
      </c>
      <c r="B7" s="81">
        <v>1</v>
      </c>
      <c r="C7" s="65" t="s">
        <v>140</v>
      </c>
      <c r="D7" s="89">
        <v>16.83</v>
      </c>
      <c r="E7" s="89">
        <v>16.22</v>
      </c>
      <c r="F7" s="39">
        <v>16.83</v>
      </c>
      <c r="G7" s="118">
        <v>25</v>
      </c>
      <c r="H7" s="6">
        <v>172</v>
      </c>
      <c r="I7" s="13" t="s">
        <v>13</v>
      </c>
      <c r="J7" s="14"/>
      <c r="K7">
        <f t="shared" si="3"/>
        <v>0</v>
      </c>
      <c r="L7" s="13" t="s">
        <v>9</v>
      </c>
      <c r="M7" s="6">
        <f t="shared" si="1"/>
        <v>3</v>
      </c>
      <c r="O7" s="13" t="s">
        <v>6</v>
      </c>
      <c r="P7" s="6">
        <f t="shared" si="2"/>
        <v>6</v>
      </c>
      <c r="S7" s="6"/>
      <c r="T7" s="13">
        <f t="shared" si="4"/>
        <v>0</v>
      </c>
      <c r="U7" s="13"/>
      <c r="V7" s="13"/>
      <c r="Y7" s="13" t="s">
        <v>22</v>
      </c>
      <c r="Z7" s="6">
        <f t="shared" si="5"/>
        <v>0</v>
      </c>
    </row>
    <row r="8" spans="1:26" ht="12.75">
      <c r="A8" s="47">
        <f t="shared" si="0"/>
        <v>7</v>
      </c>
      <c r="B8" s="81">
        <v>1</v>
      </c>
      <c r="C8" s="21" t="s">
        <v>140</v>
      </c>
      <c r="D8" s="171">
        <v>16.96</v>
      </c>
      <c r="E8" s="171">
        <v>16.58</v>
      </c>
      <c r="F8" s="39">
        <v>16.96</v>
      </c>
      <c r="G8" s="6">
        <v>25</v>
      </c>
      <c r="H8" s="6">
        <v>170</v>
      </c>
      <c r="I8" s="13" t="s">
        <v>6</v>
      </c>
      <c r="J8" s="14"/>
      <c r="K8">
        <f t="shared" si="3"/>
        <v>0</v>
      </c>
      <c r="L8" s="13" t="s">
        <v>79</v>
      </c>
      <c r="M8" s="6">
        <f t="shared" si="1"/>
        <v>3</v>
      </c>
      <c r="O8" s="13" t="s">
        <v>79</v>
      </c>
      <c r="P8" s="6">
        <f t="shared" si="2"/>
        <v>5</v>
      </c>
      <c r="S8" s="13"/>
      <c r="T8" s="13">
        <f t="shared" si="4"/>
        <v>0</v>
      </c>
      <c r="U8" s="13"/>
      <c r="V8" s="13"/>
      <c r="Y8" s="13" t="s">
        <v>4</v>
      </c>
      <c r="Z8" s="6">
        <f t="shared" si="5"/>
        <v>0</v>
      </c>
    </row>
    <row r="9" spans="1:26" ht="12.75">
      <c r="A9" s="47">
        <f t="shared" si="0"/>
        <v>7</v>
      </c>
      <c r="B9" s="81">
        <v>2</v>
      </c>
      <c r="C9" s="67" t="s">
        <v>9</v>
      </c>
      <c r="D9" s="74">
        <v>16.96</v>
      </c>
      <c r="E9" s="133">
        <v>16.93</v>
      </c>
      <c r="F9" s="39">
        <v>16.96</v>
      </c>
      <c r="G9" s="6">
        <v>22</v>
      </c>
      <c r="H9" s="6">
        <v>172</v>
      </c>
      <c r="I9" s="13" t="s">
        <v>13</v>
      </c>
      <c r="J9" s="14"/>
      <c r="K9">
        <f t="shared" si="3"/>
        <v>0</v>
      </c>
      <c r="L9" s="13" t="s">
        <v>27</v>
      </c>
      <c r="M9" s="6">
        <f t="shared" si="1"/>
        <v>2</v>
      </c>
      <c r="O9" s="13" t="s">
        <v>9</v>
      </c>
      <c r="P9" s="6">
        <f t="shared" si="2"/>
        <v>3</v>
      </c>
      <c r="S9" s="6"/>
      <c r="T9" s="13">
        <f t="shared" si="4"/>
        <v>0</v>
      </c>
      <c r="U9" s="13"/>
      <c r="V9" s="13"/>
      <c r="Y9" s="6" t="s">
        <v>11</v>
      </c>
      <c r="Z9" s="6">
        <f t="shared" si="5"/>
        <v>0</v>
      </c>
    </row>
    <row r="10" spans="1:26" ht="12.75">
      <c r="A10" s="47">
        <f t="shared" si="0"/>
        <v>9</v>
      </c>
      <c r="B10" s="143">
        <v>3</v>
      </c>
      <c r="C10" s="65" t="s">
        <v>30</v>
      </c>
      <c r="D10" s="89">
        <v>16.97</v>
      </c>
      <c r="E10" s="89">
        <v>16.67</v>
      </c>
      <c r="F10" s="39">
        <v>16.97</v>
      </c>
      <c r="G10" s="6">
        <v>20</v>
      </c>
      <c r="H10" s="6">
        <v>172</v>
      </c>
      <c r="I10" s="13" t="s">
        <v>13</v>
      </c>
      <c r="J10" s="26"/>
      <c r="K10">
        <f t="shared" si="3"/>
        <v>0</v>
      </c>
      <c r="L10" s="13" t="s">
        <v>140</v>
      </c>
      <c r="M10" s="6">
        <f t="shared" si="1"/>
        <v>2</v>
      </c>
      <c r="O10" s="13"/>
      <c r="P10" s="6">
        <f t="shared" si="2"/>
        <v>0</v>
      </c>
      <c r="S10" s="13"/>
      <c r="T10" s="13">
        <f t="shared" si="4"/>
        <v>0</v>
      </c>
      <c r="U10" s="13"/>
      <c r="V10" s="13"/>
      <c r="Y10" s="13"/>
      <c r="Z10" s="6"/>
    </row>
    <row r="11" spans="1:26" ht="12.75">
      <c r="A11" s="47">
        <f t="shared" si="0"/>
        <v>10</v>
      </c>
      <c r="B11" s="81">
        <v>2</v>
      </c>
      <c r="C11" s="67" t="s">
        <v>136</v>
      </c>
      <c r="D11" s="171">
        <v>16.44</v>
      </c>
      <c r="E11" s="171">
        <v>17.1</v>
      </c>
      <c r="F11" s="39">
        <v>17.1</v>
      </c>
      <c r="G11" s="6">
        <v>22</v>
      </c>
      <c r="H11" s="6">
        <v>170</v>
      </c>
      <c r="I11" s="13" t="s">
        <v>6</v>
      </c>
      <c r="J11" s="61"/>
      <c r="K11">
        <f t="shared" si="3"/>
        <v>0</v>
      </c>
      <c r="L11" s="6" t="s">
        <v>85</v>
      </c>
      <c r="M11" s="6">
        <f t="shared" si="1"/>
        <v>2</v>
      </c>
      <c r="O11" s="13"/>
      <c r="P11" s="6">
        <f t="shared" si="2"/>
        <v>0</v>
      </c>
      <c r="S11" s="13"/>
      <c r="T11" s="13">
        <f t="shared" si="4"/>
        <v>0</v>
      </c>
      <c r="U11" s="13"/>
      <c r="V11" s="13"/>
      <c r="Y11" s="6"/>
      <c r="Z11" s="6"/>
    </row>
    <row r="12" spans="1:26" ht="12.75">
      <c r="A12" s="47">
        <f t="shared" si="0"/>
        <v>10</v>
      </c>
      <c r="B12" s="81">
        <v>3</v>
      </c>
      <c r="C12" s="123" t="s">
        <v>9</v>
      </c>
      <c r="D12" s="85">
        <v>17.1</v>
      </c>
      <c r="E12" s="10">
        <v>16.95</v>
      </c>
      <c r="F12" s="39">
        <v>17.1</v>
      </c>
      <c r="G12" s="6">
        <v>20</v>
      </c>
      <c r="H12" s="6">
        <v>171</v>
      </c>
      <c r="I12" s="13" t="s">
        <v>33</v>
      </c>
      <c r="J12" s="61"/>
      <c r="K12">
        <f t="shared" si="3"/>
        <v>0</v>
      </c>
      <c r="L12" s="13" t="s">
        <v>5</v>
      </c>
      <c r="M12" s="6">
        <f t="shared" si="1"/>
        <v>2</v>
      </c>
      <c r="O12" s="13" t="s">
        <v>7</v>
      </c>
      <c r="P12" s="6">
        <f t="shared" si="2"/>
        <v>0</v>
      </c>
      <c r="S12" s="13"/>
      <c r="T12" s="13">
        <f t="shared" si="4"/>
        <v>0</v>
      </c>
      <c r="U12" s="13"/>
      <c r="V12" s="13"/>
      <c r="Y12" s="13"/>
      <c r="Z12" s="13"/>
    </row>
    <row r="13" spans="1:26" ht="12.75">
      <c r="A13" s="47">
        <f t="shared" si="0"/>
        <v>12</v>
      </c>
      <c r="B13" s="81">
        <v>4</v>
      </c>
      <c r="C13" s="78" t="s">
        <v>30</v>
      </c>
      <c r="D13" s="74">
        <v>17.12</v>
      </c>
      <c r="E13" s="74">
        <v>16.69</v>
      </c>
      <c r="F13" s="39">
        <v>17.12</v>
      </c>
      <c r="G13" s="6">
        <v>18</v>
      </c>
      <c r="H13" s="6">
        <v>171</v>
      </c>
      <c r="I13" s="13" t="s">
        <v>33</v>
      </c>
      <c r="J13" s="14"/>
      <c r="K13">
        <f t="shared" si="3"/>
        <v>0</v>
      </c>
      <c r="L13" s="13" t="s">
        <v>13</v>
      </c>
      <c r="M13" s="6">
        <f t="shared" si="1"/>
        <v>1</v>
      </c>
      <c r="O13" s="6"/>
      <c r="P13" s="6">
        <f t="shared" si="2"/>
        <v>0</v>
      </c>
      <c r="S13" s="13"/>
      <c r="T13" s="13">
        <f t="shared" si="4"/>
        <v>0</v>
      </c>
      <c r="U13" s="13"/>
      <c r="V13" s="13"/>
      <c r="Y13" s="6"/>
      <c r="Z13" s="6"/>
    </row>
    <row r="14" spans="1:26" ht="12.75">
      <c r="A14" s="47">
        <f t="shared" si="0"/>
        <v>13</v>
      </c>
      <c r="B14" s="81">
        <v>2</v>
      </c>
      <c r="C14" s="88" t="s">
        <v>118</v>
      </c>
      <c r="D14" s="10">
        <v>17.12</v>
      </c>
      <c r="E14" s="10">
        <v>16.54</v>
      </c>
      <c r="F14" s="39">
        <v>17.121654</v>
      </c>
      <c r="G14" s="44">
        <v>22</v>
      </c>
      <c r="H14" s="12">
        <v>175</v>
      </c>
      <c r="I14" s="13" t="s">
        <v>3</v>
      </c>
      <c r="J14" s="14"/>
      <c r="K14">
        <f t="shared" si="3"/>
        <v>0</v>
      </c>
      <c r="L14" s="13" t="s">
        <v>118</v>
      </c>
      <c r="M14" s="6">
        <f t="shared" si="1"/>
        <v>1</v>
      </c>
      <c r="O14" s="13" t="s">
        <v>5</v>
      </c>
      <c r="P14" s="6">
        <f t="shared" si="2"/>
        <v>0</v>
      </c>
      <c r="S14" s="13"/>
      <c r="T14" s="13">
        <f t="shared" si="4"/>
        <v>0</v>
      </c>
      <c r="U14" s="13"/>
      <c r="V14" s="13"/>
      <c r="Y14" s="13"/>
      <c r="Z14" s="13"/>
    </row>
    <row r="15" spans="1:26" ht="12.75">
      <c r="A15" s="47">
        <f t="shared" si="0"/>
        <v>14</v>
      </c>
      <c r="B15" s="81">
        <v>4</v>
      </c>
      <c r="C15" s="162" t="s">
        <v>13</v>
      </c>
      <c r="D15" s="38">
        <v>16.9</v>
      </c>
      <c r="E15" s="38">
        <v>17.2</v>
      </c>
      <c r="F15" s="39">
        <v>17.2</v>
      </c>
      <c r="G15" s="6">
        <v>18</v>
      </c>
      <c r="H15" s="6">
        <v>172</v>
      </c>
      <c r="I15" s="13" t="s">
        <v>13</v>
      </c>
      <c r="J15" s="14"/>
      <c r="K15">
        <f t="shared" si="3"/>
        <v>0</v>
      </c>
      <c r="L15" s="13" t="s">
        <v>7</v>
      </c>
      <c r="M15" s="6">
        <f t="shared" si="1"/>
        <v>1</v>
      </c>
      <c r="O15" s="13"/>
      <c r="P15" s="6"/>
      <c r="S15" s="13"/>
      <c r="T15" s="13">
        <f t="shared" si="4"/>
        <v>0</v>
      </c>
      <c r="U15" s="13"/>
      <c r="V15" s="13"/>
      <c r="Y15" s="6"/>
      <c r="Z15" s="6"/>
    </row>
    <row r="16" spans="1:22" ht="12.75">
      <c r="A16" s="47">
        <f t="shared" si="0"/>
        <v>15</v>
      </c>
      <c r="B16" s="143">
        <v>2</v>
      </c>
      <c r="C16" s="137" t="s">
        <v>12</v>
      </c>
      <c r="D16" s="89">
        <v>17.24</v>
      </c>
      <c r="E16" s="89">
        <v>17.12</v>
      </c>
      <c r="F16" s="39">
        <v>17.241712</v>
      </c>
      <c r="G16" s="6">
        <v>22</v>
      </c>
      <c r="H16" s="6">
        <v>177</v>
      </c>
      <c r="I16" s="13" t="s">
        <v>12</v>
      </c>
      <c r="J16" s="14"/>
      <c r="K16">
        <f t="shared" si="3"/>
        <v>1</v>
      </c>
      <c r="L16" s="6" t="s">
        <v>147</v>
      </c>
      <c r="M16" s="6">
        <f t="shared" si="1"/>
        <v>1</v>
      </c>
      <c r="S16" s="6"/>
      <c r="T16" s="13">
        <f t="shared" si="4"/>
        <v>0</v>
      </c>
      <c r="U16" s="13"/>
      <c r="V16" s="13"/>
    </row>
    <row r="17" spans="1:22" ht="12.75">
      <c r="A17" s="47">
        <f t="shared" si="0"/>
        <v>16</v>
      </c>
      <c r="B17" s="81">
        <v>1</v>
      </c>
      <c r="C17" s="67" t="s">
        <v>12</v>
      </c>
      <c r="D17" s="74">
        <v>17.25</v>
      </c>
      <c r="E17" s="74">
        <v>16.81</v>
      </c>
      <c r="F17" s="39">
        <v>17.251681</v>
      </c>
      <c r="G17" s="6">
        <v>25</v>
      </c>
      <c r="H17" s="6">
        <v>176</v>
      </c>
      <c r="I17" s="13" t="s">
        <v>79</v>
      </c>
      <c r="J17" s="61"/>
      <c r="K17">
        <f t="shared" si="3"/>
        <v>1</v>
      </c>
      <c r="L17" s="20"/>
      <c r="M17" s="6"/>
      <c r="S17" s="21"/>
      <c r="T17" s="13"/>
      <c r="U17" s="13"/>
      <c r="V17" s="13"/>
    </row>
    <row r="18" spans="1:16" ht="12.75">
      <c r="A18" s="47">
        <f t="shared" si="0"/>
        <v>17</v>
      </c>
      <c r="B18" s="81">
        <v>3</v>
      </c>
      <c r="C18" s="162" t="s">
        <v>138</v>
      </c>
      <c r="D18" s="170">
        <v>16.87</v>
      </c>
      <c r="E18" s="170">
        <v>17.29</v>
      </c>
      <c r="F18" s="39">
        <v>17.29</v>
      </c>
      <c r="G18" s="6">
        <v>20</v>
      </c>
      <c r="H18" s="6">
        <v>170</v>
      </c>
      <c r="I18" s="13" t="s">
        <v>6</v>
      </c>
      <c r="J18" s="14"/>
      <c r="K18">
        <f t="shared" si="3"/>
        <v>0</v>
      </c>
      <c r="L18" s="13"/>
      <c r="M18" s="6"/>
      <c r="O18" s="11"/>
      <c r="P18" s="48"/>
    </row>
    <row r="19" spans="1:16" ht="12.75">
      <c r="A19" s="47">
        <f t="shared" si="0"/>
        <v>18</v>
      </c>
      <c r="B19" s="81">
        <v>3</v>
      </c>
      <c r="C19" s="119" t="s">
        <v>141</v>
      </c>
      <c r="D19" s="89">
        <v>17.3</v>
      </c>
      <c r="E19" s="89">
        <v>16.8</v>
      </c>
      <c r="F19" s="117">
        <v>17.30168</v>
      </c>
      <c r="G19" s="118">
        <v>20</v>
      </c>
      <c r="H19" s="6">
        <v>177</v>
      </c>
      <c r="I19" s="13" t="s">
        <v>12</v>
      </c>
      <c r="J19" s="14"/>
      <c r="K19">
        <f t="shared" si="3"/>
        <v>0</v>
      </c>
      <c r="L19" s="6"/>
      <c r="M19" s="6"/>
      <c r="O19" s="11"/>
      <c r="P19" s="48"/>
    </row>
    <row r="20" spans="1:16" ht="12.75">
      <c r="A20" s="47">
        <f t="shared" si="0"/>
        <v>19</v>
      </c>
      <c r="B20" s="105">
        <v>2</v>
      </c>
      <c r="C20" s="124" t="s">
        <v>6</v>
      </c>
      <c r="D20" s="27">
        <v>17.32</v>
      </c>
      <c r="E20" s="27">
        <v>16.84</v>
      </c>
      <c r="F20" s="39">
        <v>17.321684</v>
      </c>
      <c r="G20" s="12">
        <v>22</v>
      </c>
      <c r="H20" s="12">
        <v>173</v>
      </c>
      <c r="I20" s="13" t="s">
        <v>75</v>
      </c>
      <c r="J20" s="61"/>
      <c r="K20">
        <f t="shared" si="3"/>
        <v>0</v>
      </c>
      <c r="L20" s="13"/>
      <c r="M20" s="13"/>
      <c r="O20" s="11"/>
      <c r="P20" s="48"/>
    </row>
    <row r="21" spans="1:16" ht="12.75">
      <c r="A21" s="47">
        <f t="shared" si="0"/>
        <v>20</v>
      </c>
      <c r="B21" s="81">
        <v>4</v>
      </c>
      <c r="C21" s="162" t="s">
        <v>142</v>
      </c>
      <c r="D21" s="171">
        <v>17.35</v>
      </c>
      <c r="E21" s="171">
        <v>16.89</v>
      </c>
      <c r="F21" s="39">
        <v>17.351689</v>
      </c>
      <c r="G21" s="6">
        <v>18</v>
      </c>
      <c r="H21" s="6">
        <v>177</v>
      </c>
      <c r="I21" s="13" t="s">
        <v>12</v>
      </c>
      <c r="J21" s="14"/>
      <c r="K21">
        <f t="shared" si="3"/>
        <v>0</v>
      </c>
      <c r="L21" s="6"/>
      <c r="M21" s="6"/>
      <c r="O21" s="11"/>
      <c r="P21" s="48"/>
    </row>
    <row r="22" spans="1:16" ht="12.75">
      <c r="A22" s="47">
        <f t="shared" si="0"/>
        <v>21</v>
      </c>
      <c r="B22" s="81">
        <v>2</v>
      </c>
      <c r="C22" s="65" t="s">
        <v>6</v>
      </c>
      <c r="D22" s="89">
        <v>16.39</v>
      </c>
      <c r="E22" s="89">
        <v>17.4</v>
      </c>
      <c r="F22" s="117">
        <v>17.401639</v>
      </c>
      <c r="G22" s="118">
        <v>22</v>
      </c>
      <c r="H22" s="6">
        <v>176</v>
      </c>
      <c r="I22" s="13" t="s">
        <v>79</v>
      </c>
      <c r="J22" s="14"/>
      <c r="K22">
        <f t="shared" si="3"/>
        <v>0</v>
      </c>
      <c r="L22" s="13"/>
      <c r="M22" s="6"/>
      <c r="O22" s="11"/>
      <c r="P22" s="48"/>
    </row>
    <row r="23" spans="1:16" ht="12.75">
      <c r="A23" s="47">
        <f t="shared" si="0"/>
        <v>22</v>
      </c>
      <c r="B23" s="81">
        <v>5</v>
      </c>
      <c r="C23" s="162" t="s">
        <v>6</v>
      </c>
      <c r="D23" s="171">
        <v>16.53</v>
      </c>
      <c r="E23" s="171">
        <v>17.41</v>
      </c>
      <c r="F23" s="39">
        <v>17.41</v>
      </c>
      <c r="G23" s="6">
        <v>16</v>
      </c>
      <c r="H23" s="6">
        <v>172</v>
      </c>
      <c r="I23" s="13" t="s">
        <v>13</v>
      </c>
      <c r="J23" s="14"/>
      <c r="K23">
        <f t="shared" si="3"/>
        <v>0</v>
      </c>
      <c r="L23" s="126"/>
      <c r="M23" s="14"/>
      <c r="O23" s="11"/>
      <c r="P23" s="48"/>
    </row>
    <row r="24" spans="1:16" ht="12.75">
      <c r="A24" s="47">
        <f t="shared" si="0"/>
        <v>23</v>
      </c>
      <c r="B24" s="81">
        <v>3</v>
      </c>
      <c r="C24" s="162" t="s">
        <v>12</v>
      </c>
      <c r="D24" s="171">
        <v>17.45</v>
      </c>
      <c r="E24" s="171">
        <v>16.59</v>
      </c>
      <c r="F24" s="39">
        <v>17.451659</v>
      </c>
      <c r="G24" s="6">
        <v>20</v>
      </c>
      <c r="H24" s="12">
        <v>173</v>
      </c>
      <c r="I24" s="13" t="s">
        <v>75</v>
      </c>
      <c r="J24" s="14"/>
      <c r="K24">
        <f t="shared" si="3"/>
        <v>0</v>
      </c>
      <c r="L24" s="126"/>
      <c r="M24" s="14"/>
      <c r="O24" s="11"/>
      <c r="P24" s="48"/>
    </row>
    <row r="25" spans="1:22" ht="12.75">
      <c r="A25" s="47">
        <f t="shared" si="0"/>
        <v>24</v>
      </c>
      <c r="B25" s="81">
        <v>5</v>
      </c>
      <c r="C25" s="122" t="s">
        <v>30</v>
      </c>
      <c r="D25" s="74">
        <v>17.46</v>
      </c>
      <c r="E25" s="74">
        <v>17.13</v>
      </c>
      <c r="F25" s="39">
        <v>17.461713</v>
      </c>
      <c r="G25" s="6">
        <v>16</v>
      </c>
      <c r="H25" s="6">
        <v>177</v>
      </c>
      <c r="I25" s="13" t="s">
        <v>12</v>
      </c>
      <c r="J25" s="14"/>
      <c r="K25">
        <f t="shared" si="3"/>
        <v>0</v>
      </c>
      <c r="O25" s="11"/>
      <c r="P25" s="48"/>
      <c r="R25" s="151" t="s">
        <v>83</v>
      </c>
      <c r="S25" s="151" t="s">
        <v>21</v>
      </c>
      <c r="T25" s="151" t="s">
        <v>2</v>
      </c>
      <c r="U25" s="151" t="s">
        <v>69</v>
      </c>
      <c r="V25" s="151" t="s">
        <v>70</v>
      </c>
    </row>
    <row r="26" spans="1:22" ht="12.75">
      <c r="A26" s="47">
        <f t="shared" si="0"/>
        <v>25</v>
      </c>
      <c r="B26" s="105">
        <v>4</v>
      </c>
      <c r="C26" s="124" t="s">
        <v>30</v>
      </c>
      <c r="D26" s="27">
        <v>17.54</v>
      </c>
      <c r="E26" s="27">
        <v>17.38</v>
      </c>
      <c r="F26" s="39">
        <v>17.541738</v>
      </c>
      <c r="G26" s="12">
        <v>18</v>
      </c>
      <c r="H26" s="12">
        <v>173</v>
      </c>
      <c r="I26" s="13" t="s">
        <v>75</v>
      </c>
      <c r="J26" s="14"/>
      <c r="K26">
        <f t="shared" si="3"/>
        <v>0</v>
      </c>
      <c r="O26" s="11"/>
      <c r="P26" s="48"/>
      <c r="R26" s="107"/>
      <c r="S26" s="107"/>
      <c r="T26" s="106">
        <f aca="true" t="shared" si="6" ref="T26:T39">(U26*10+V26*5)/15</f>
        <v>0</v>
      </c>
      <c r="U26" s="152"/>
      <c r="V26" s="152"/>
    </row>
    <row r="27" spans="1:22" ht="12.75">
      <c r="A27" s="47">
        <f t="shared" si="0"/>
        <v>25</v>
      </c>
      <c r="B27" s="143">
        <v>3</v>
      </c>
      <c r="C27" s="137" t="s">
        <v>30</v>
      </c>
      <c r="D27" s="140">
        <v>17.38</v>
      </c>
      <c r="E27" s="140">
        <v>17.54</v>
      </c>
      <c r="F27" s="39">
        <v>17.541738</v>
      </c>
      <c r="G27" s="6">
        <v>20</v>
      </c>
      <c r="H27" s="12">
        <v>175</v>
      </c>
      <c r="I27" s="13" t="s">
        <v>3</v>
      </c>
      <c r="J27" s="14"/>
      <c r="K27">
        <f t="shared" si="3"/>
        <v>0</v>
      </c>
      <c r="O27" s="11"/>
      <c r="P27" s="48"/>
      <c r="R27" s="13"/>
      <c r="S27" s="13"/>
      <c r="T27" s="131">
        <f t="shared" si="6"/>
        <v>0</v>
      </c>
      <c r="U27" s="153"/>
      <c r="V27" s="153"/>
    </row>
    <row r="28" spans="1:22" ht="12.75">
      <c r="A28" s="47">
        <f t="shared" si="0"/>
        <v>27</v>
      </c>
      <c r="B28" s="81">
        <v>4</v>
      </c>
      <c r="C28" s="128" t="s">
        <v>4</v>
      </c>
      <c r="D28" s="85">
        <v>16.46</v>
      </c>
      <c r="E28" s="85">
        <v>17.6</v>
      </c>
      <c r="F28" s="39">
        <v>17.601646000000002</v>
      </c>
      <c r="G28" s="118">
        <v>18</v>
      </c>
      <c r="H28" s="12">
        <v>175</v>
      </c>
      <c r="I28" s="13" t="s">
        <v>3</v>
      </c>
      <c r="J28" s="14"/>
      <c r="K28">
        <f t="shared" si="3"/>
        <v>0</v>
      </c>
      <c r="O28" s="11"/>
      <c r="P28" s="11"/>
      <c r="R28" s="13"/>
      <c r="S28" s="13"/>
      <c r="T28" s="131">
        <f t="shared" si="6"/>
        <v>0</v>
      </c>
      <c r="U28" s="153"/>
      <c r="V28" s="153"/>
    </row>
    <row r="29" spans="1:22" ht="12.75">
      <c r="A29" s="47">
        <f t="shared" si="0"/>
        <v>28</v>
      </c>
      <c r="B29" s="81">
        <v>6</v>
      </c>
      <c r="C29" s="67" t="s">
        <v>27</v>
      </c>
      <c r="D29" s="171">
        <v>17.66</v>
      </c>
      <c r="E29" s="171">
        <v>17.58</v>
      </c>
      <c r="F29" s="39">
        <v>17.66</v>
      </c>
      <c r="G29" s="6">
        <v>15</v>
      </c>
      <c r="H29" s="6">
        <v>172</v>
      </c>
      <c r="I29" s="13" t="s">
        <v>13</v>
      </c>
      <c r="J29" s="14"/>
      <c r="K29">
        <f t="shared" si="3"/>
        <v>0</v>
      </c>
      <c r="R29" s="13"/>
      <c r="S29" s="13"/>
      <c r="T29" s="131">
        <f t="shared" si="6"/>
        <v>0</v>
      </c>
      <c r="U29" s="153"/>
      <c r="V29" s="153"/>
    </row>
    <row r="30" spans="1:22" ht="12.75">
      <c r="A30" s="47">
        <f t="shared" si="0"/>
        <v>29</v>
      </c>
      <c r="B30" s="81">
        <v>4</v>
      </c>
      <c r="C30" s="67" t="s">
        <v>141</v>
      </c>
      <c r="D30" s="74">
        <v>17.21</v>
      </c>
      <c r="E30" s="133">
        <v>17.67</v>
      </c>
      <c r="F30" s="39">
        <v>17.67</v>
      </c>
      <c r="G30" s="6">
        <v>18</v>
      </c>
      <c r="H30" s="6">
        <v>170</v>
      </c>
      <c r="I30" s="13" t="s">
        <v>6</v>
      </c>
      <c r="J30" s="14"/>
      <c r="K30">
        <f t="shared" si="3"/>
        <v>0</v>
      </c>
      <c r="R30" s="13"/>
      <c r="S30" s="6"/>
      <c r="T30" s="131">
        <f t="shared" si="6"/>
        <v>0</v>
      </c>
      <c r="U30" s="153"/>
      <c r="V30" s="153"/>
    </row>
    <row r="31" spans="1:22" ht="12.75">
      <c r="A31" s="47">
        <f t="shared" si="0"/>
        <v>30</v>
      </c>
      <c r="B31" s="81">
        <v>5</v>
      </c>
      <c r="C31" s="162" t="s">
        <v>9</v>
      </c>
      <c r="D31" s="74">
        <v>17.69</v>
      </c>
      <c r="E31" s="74">
        <v>16.62</v>
      </c>
      <c r="F31" s="39">
        <v>17.691662</v>
      </c>
      <c r="G31" s="6">
        <v>16</v>
      </c>
      <c r="H31" s="12">
        <v>173</v>
      </c>
      <c r="I31" s="13" t="s">
        <v>75</v>
      </c>
      <c r="J31" s="14"/>
      <c r="K31">
        <f t="shared" si="3"/>
        <v>0</v>
      </c>
      <c r="R31" s="13"/>
      <c r="S31" s="13"/>
      <c r="T31" s="131">
        <f t="shared" si="6"/>
        <v>0</v>
      </c>
      <c r="U31" s="153"/>
      <c r="V31" s="153"/>
    </row>
    <row r="32" spans="1:22" ht="12.75">
      <c r="A32" s="47">
        <f t="shared" si="0"/>
        <v>31</v>
      </c>
      <c r="B32" s="81">
        <v>3</v>
      </c>
      <c r="C32" s="174" t="s">
        <v>30</v>
      </c>
      <c r="D32" s="129">
        <v>16.88</v>
      </c>
      <c r="E32" s="129">
        <v>17.69</v>
      </c>
      <c r="F32" s="39">
        <v>17.691688000000003</v>
      </c>
      <c r="G32" s="6">
        <v>20</v>
      </c>
      <c r="H32" s="6">
        <v>176</v>
      </c>
      <c r="I32" s="13" t="s">
        <v>79</v>
      </c>
      <c r="J32" s="14"/>
      <c r="K32">
        <f t="shared" si="3"/>
        <v>0</v>
      </c>
      <c r="R32" s="13"/>
      <c r="S32" s="13"/>
      <c r="T32" s="27">
        <f t="shared" si="6"/>
        <v>0</v>
      </c>
      <c r="U32" s="154"/>
      <c r="V32" s="154"/>
    </row>
    <row r="33" spans="1:22" ht="12.75">
      <c r="A33" s="47">
        <f t="shared" si="0"/>
        <v>32</v>
      </c>
      <c r="B33" s="81">
        <v>6</v>
      </c>
      <c r="C33" s="88" t="s">
        <v>141</v>
      </c>
      <c r="D33" s="38">
        <v>17.69</v>
      </c>
      <c r="E33" s="74">
        <v>17.13</v>
      </c>
      <c r="F33" s="39">
        <v>17.691713</v>
      </c>
      <c r="G33" s="6">
        <v>15</v>
      </c>
      <c r="H33" s="12">
        <v>173</v>
      </c>
      <c r="I33" s="13" t="s">
        <v>75</v>
      </c>
      <c r="J33" s="14"/>
      <c r="K33">
        <f t="shared" si="3"/>
        <v>0</v>
      </c>
      <c r="L33" s="11"/>
      <c r="M33" s="11"/>
      <c r="R33" s="13"/>
      <c r="S33" s="6"/>
      <c r="T33" s="131">
        <f t="shared" si="6"/>
        <v>0</v>
      </c>
      <c r="U33" s="153"/>
      <c r="V33" s="153"/>
    </row>
    <row r="34" spans="1:22" ht="12.75">
      <c r="A34" s="47">
        <f t="shared" si="0"/>
        <v>33</v>
      </c>
      <c r="B34" s="81">
        <v>5</v>
      </c>
      <c r="C34" s="78" t="s">
        <v>12</v>
      </c>
      <c r="D34" s="85">
        <v>17.07</v>
      </c>
      <c r="E34" s="10">
        <v>17.7</v>
      </c>
      <c r="F34" s="39">
        <v>17.7</v>
      </c>
      <c r="G34" s="6">
        <v>16</v>
      </c>
      <c r="H34" s="6">
        <v>171</v>
      </c>
      <c r="I34" s="13" t="s">
        <v>33</v>
      </c>
      <c r="J34" s="14"/>
      <c r="K34">
        <f t="shared" si="3"/>
        <v>0</v>
      </c>
      <c r="L34" s="11"/>
      <c r="M34" s="11"/>
      <c r="R34" s="13"/>
      <c r="S34" s="6"/>
      <c r="T34" s="131">
        <f t="shared" si="6"/>
        <v>0</v>
      </c>
      <c r="U34" s="153"/>
      <c r="V34" s="153"/>
    </row>
    <row r="35" spans="1:22" ht="12.75">
      <c r="A35" s="47">
        <f t="shared" si="0"/>
        <v>34</v>
      </c>
      <c r="B35" s="81">
        <v>5</v>
      </c>
      <c r="C35" s="78" t="s">
        <v>12</v>
      </c>
      <c r="D35" s="85">
        <v>17.53</v>
      </c>
      <c r="E35" s="85">
        <v>17.71</v>
      </c>
      <c r="F35" s="39">
        <v>17.71</v>
      </c>
      <c r="G35" s="6">
        <v>16</v>
      </c>
      <c r="H35" s="6">
        <v>170</v>
      </c>
      <c r="I35" s="13" t="s">
        <v>6</v>
      </c>
      <c r="J35" s="61"/>
      <c r="K35">
        <f aca="true" t="shared" si="7" ref="K35:K65">IF(C34=I34,1,0)</f>
        <v>0</v>
      </c>
      <c r="L35" s="11"/>
      <c r="M35" s="48"/>
      <c r="R35" s="13"/>
      <c r="S35" s="13"/>
      <c r="T35" s="131">
        <f t="shared" si="6"/>
        <v>0</v>
      </c>
      <c r="U35" s="153"/>
      <c r="V35" s="153"/>
    </row>
    <row r="36" spans="1:22" ht="12.75">
      <c r="A36" s="47">
        <f t="shared" si="0"/>
        <v>35</v>
      </c>
      <c r="B36" s="81">
        <v>5</v>
      </c>
      <c r="C36" s="65" t="s">
        <v>6</v>
      </c>
      <c r="D36" s="89">
        <v>16.61</v>
      </c>
      <c r="E36" s="89">
        <v>17.83</v>
      </c>
      <c r="F36" s="39">
        <v>17.831660999999997</v>
      </c>
      <c r="G36" s="118">
        <v>16</v>
      </c>
      <c r="H36" s="12">
        <v>175</v>
      </c>
      <c r="I36" s="13" t="s">
        <v>3</v>
      </c>
      <c r="J36" s="26"/>
      <c r="K36">
        <f t="shared" si="7"/>
        <v>0</v>
      </c>
      <c r="L36" s="11"/>
      <c r="M36" s="48"/>
      <c r="R36" s="13"/>
      <c r="S36" s="13"/>
      <c r="T36" s="131">
        <f t="shared" si="6"/>
        <v>0</v>
      </c>
      <c r="U36" s="153"/>
      <c r="V36" s="153"/>
    </row>
    <row r="37" spans="1:22" ht="12.75">
      <c r="A37" s="47">
        <f t="shared" si="0"/>
        <v>36</v>
      </c>
      <c r="B37" s="81">
        <v>6</v>
      </c>
      <c r="C37" s="174" t="s">
        <v>79</v>
      </c>
      <c r="D37" s="175">
        <v>17.31</v>
      </c>
      <c r="E37" s="175">
        <v>17.84</v>
      </c>
      <c r="F37" s="39">
        <v>17.84</v>
      </c>
      <c r="G37" s="6">
        <v>15</v>
      </c>
      <c r="H37" s="6">
        <v>171</v>
      </c>
      <c r="I37" s="13" t="s">
        <v>33</v>
      </c>
      <c r="J37" s="61"/>
      <c r="K37">
        <f t="shared" si="7"/>
        <v>0</v>
      </c>
      <c r="L37" s="11"/>
      <c r="M37" s="48"/>
      <c r="R37" s="13"/>
      <c r="S37" s="13"/>
      <c r="T37" s="131">
        <f t="shared" si="6"/>
        <v>0</v>
      </c>
      <c r="U37" s="153"/>
      <c r="V37" s="153"/>
    </row>
    <row r="38" spans="1:22" ht="12.75">
      <c r="A38" s="47">
        <f t="shared" si="0"/>
        <v>37</v>
      </c>
      <c r="B38" s="81">
        <v>6</v>
      </c>
      <c r="C38" s="78" t="s">
        <v>7</v>
      </c>
      <c r="D38" s="74">
        <v>17.85</v>
      </c>
      <c r="E38" s="74">
        <v>17.5</v>
      </c>
      <c r="F38" s="39">
        <v>17.851750000000003</v>
      </c>
      <c r="G38" s="6">
        <v>15</v>
      </c>
      <c r="H38" s="6">
        <v>177</v>
      </c>
      <c r="I38" s="13" t="s">
        <v>12</v>
      </c>
      <c r="J38" s="14"/>
      <c r="K38">
        <f t="shared" si="7"/>
        <v>0</v>
      </c>
      <c r="L38" s="11"/>
      <c r="M38" s="48"/>
      <c r="R38" s="13"/>
      <c r="S38" s="13"/>
      <c r="T38" s="131">
        <f t="shared" si="6"/>
        <v>0</v>
      </c>
      <c r="U38" s="153"/>
      <c r="V38" s="153"/>
    </row>
    <row r="39" spans="1:22" ht="12.75">
      <c r="A39" s="47">
        <f t="shared" si="0"/>
        <v>38</v>
      </c>
      <c r="B39" s="81">
        <v>7</v>
      </c>
      <c r="C39" s="174" t="s">
        <v>79</v>
      </c>
      <c r="D39" s="175">
        <v>17.86</v>
      </c>
      <c r="E39" s="175">
        <v>17.72</v>
      </c>
      <c r="F39" s="39">
        <v>17.86</v>
      </c>
      <c r="G39" s="6">
        <v>14</v>
      </c>
      <c r="H39" s="6">
        <v>172</v>
      </c>
      <c r="I39" s="13" t="s">
        <v>13</v>
      </c>
      <c r="J39" s="26"/>
      <c r="K39">
        <f t="shared" si="7"/>
        <v>0</v>
      </c>
      <c r="L39" s="11"/>
      <c r="M39" s="48"/>
      <c r="R39" s="13"/>
      <c r="S39" s="13"/>
      <c r="T39" s="131">
        <f t="shared" si="6"/>
        <v>0</v>
      </c>
      <c r="U39" s="153"/>
      <c r="V39" s="153"/>
    </row>
    <row r="40" spans="1:22" ht="12.75">
      <c r="A40" s="47">
        <f t="shared" si="0"/>
        <v>39</v>
      </c>
      <c r="B40" s="81">
        <v>1</v>
      </c>
      <c r="C40" s="174" t="s">
        <v>6</v>
      </c>
      <c r="D40" s="129">
        <v>17.25</v>
      </c>
      <c r="E40" s="129">
        <v>17.86</v>
      </c>
      <c r="F40" s="39">
        <v>17.861725</v>
      </c>
      <c r="G40" s="6">
        <v>25</v>
      </c>
      <c r="H40" s="6">
        <v>174</v>
      </c>
      <c r="I40" s="12" t="s">
        <v>9</v>
      </c>
      <c r="J40" s="14"/>
      <c r="K40">
        <f t="shared" si="7"/>
        <v>0</v>
      </c>
      <c r="L40" s="11"/>
      <c r="M40" s="48"/>
      <c r="R40" s="13"/>
      <c r="S40" s="21"/>
      <c r="T40" s="27"/>
      <c r="U40" s="154"/>
      <c r="V40" s="154"/>
    </row>
    <row r="41" spans="1:13" ht="12.75">
      <c r="A41" s="47">
        <f t="shared" si="0"/>
        <v>40</v>
      </c>
      <c r="B41" s="81">
        <v>7</v>
      </c>
      <c r="C41" s="174" t="s">
        <v>141</v>
      </c>
      <c r="D41" s="129">
        <v>17.93</v>
      </c>
      <c r="E41" s="129">
        <v>17.26</v>
      </c>
      <c r="F41" s="39">
        <v>17.93</v>
      </c>
      <c r="G41" s="6">
        <v>14</v>
      </c>
      <c r="H41" s="6">
        <v>171</v>
      </c>
      <c r="I41" s="13" t="s">
        <v>33</v>
      </c>
      <c r="J41" s="14"/>
      <c r="K41">
        <f t="shared" si="7"/>
        <v>0</v>
      </c>
      <c r="L41" s="11"/>
      <c r="M41" s="48"/>
    </row>
    <row r="42" spans="1:13" ht="12.75">
      <c r="A42" s="47">
        <f t="shared" si="0"/>
        <v>41</v>
      </c>
      <c r="B42" s="81">
        <v>6</v>
      </c>
      <c r="C42" s="65" t="s">
        <v>145</v>
      </c>
      <c r="D42" s="89">
        <v>17.93</v>
      </c>
      <c r="E42" s="89">
        <v>17.63</v>
      </c>
      <c r="F42" s="39">
        <v>17.931763</v>
      </c>
      <c r="G42" s="118">
        <v>15</v>
      </c>
      <c r="H42" s="12">
        <v>175</v>
      </c>
      <c r="I42" s="13" t="s">
        <v>3</v>
      </c>
      <c r="J42" s="14"/>
      <c r="K42">
        <f t="shared" si="7"/>
        <v>0</v>
      </c>
      <c r="L42" s="11"/>
      <c r="M42" s="48"/>
    </row>
    <row r="43" spans="1:13" ht="12.75">
      <c r="A43" s="47">
        <f t="shared" si="0"/>
        <v>42</v>
      </c>
      <c r="B43" s="81">
        <v>7</v>
      </c>
      <c r="C43" s="67" t="s">
        <v>136</v>
      </c>
      <c r="D43" s="74">
        <v>17.27</v>
      </c>
      <c r="E43" s="133">
        <v>17.96</v>
      </c>
      <c r="F43" s="39">
        <v>17.961727</v>
      </c>
      <c r="G43" s="6">
        <v>14</v>
      </c>
      <c r="H43" s="6">
        <v>177</v>
      </c>
      <c r="I43" s="13" t="s">
        <v>12</v>
      </c>
      <c r="J43" s="61"/>
      <c r="K43">
        <f t="shared" si="7"/>
        <v>0</v>
      </c>
      <c r="L43" s="11"/>
      <c r="M43" s="48"/>
    </row>
    <row r="44" spans="1:13" ht="12.75">
      <c r="A44" s="47">
        <f t="shared" si="0"/>
        <v>43</v>
      </c>
      <c r="B44" s="105">
        <v>2</v>
      </c>
      <c r="C44" s="124" t="s">
        <v>141</v>
      </c>
      <c r="D44" s="27">
        <v>18.01</v>
      </c>
      <c r="E44" s="27">
        <v>17.76</v>
      </c>
      <c r="F44" s="195">
        <v>18.011776</v>
      </c>
      <c r="G44" s="12">
        <v>22</v>
      </c>
      <c r="H44" s="6">
        <v>174</v>
      </c>
      <c r="I44" s="12" t="s">
        <v>9</v>
      </c>
      <c r="J44" s="61"/>
      <c r="K44">
        <f t="shared" si="7"/>
        <v>0</v>
      </c>
      <c r="L44" s="11"/>
      <c r="M44" s="48"/>
    </row>
    <row r="45" spans="1:13" ht="12.75">
      <c r="A45" s="47">
        <f t="shared" si="0"/>
        <v>44</v>
      </c>
      <c r="B45" s="81">
        <v>4</v>
      </c>
      <c r="C45" s="174" t="s">
        <v>145</v>
      </c>
      <c r="D45" s="129">
        <v>17.38</v>
      </c>
      <c r="E45" s="129">
        <v>18.07</v>
      </c>
      <c r="F45" s="39">
        <v>18.071738</v>
      </c>
      <c r="G45" s="6">
        <v>18</v>
      </c>
      <c r="H45" s="6">
        <v>176</v>
      </c>
      <c r="I45" s="13" t="s">
        <v>79</v>
      </c>
      <c r="J45" s="14"/>
      <c r="K45">
        <f t="shared" si="7"/>
        <v>0</v>
      </c>
      <c r="L45" s="11"/>
      <c r="M45" s="48"/>
    </row>
    <row r="46" spans="1:13" ht="12.75">
      <c r="A46" s="47">
        <f t="shared" si="0"/>
        <v>45</v>
      </c>
      <c r="B46" s="81">
        <v>7</v>
      </c>
      <c r="C46" s="162" t="s">
        <v>79</v>
      </c>
      <c r="D46" s="170">
        <v>17.66</v>
      </c>
      <c r="E46" s="170">
        <v>18.09</v>
      </c>
      <c r="F46" s="39">
        <v>18.091766</v>
      </c>
      <c r="G46" s="6">
        <v>14</v>
      </c>
      <c r="H46" s="12">
        <v>173</v>
      </c>
      <c r="I46" s="13" t="s">
        <v>75</v>
      </c>
      <c r="J46" s="14"/>
      <c r="K46">
        <f t="shared" si="7"/>
        <v>0</v>
      </c>
      <c r="L46" s="11"/>
      <c r="M46" s="48"/>
    </row>
    <row r="47" spans="1:13" ht="12.75">
      <c r="A47" s="47">
        <f t="shared" si="0"/>
        <v>46</v>
      </c>
      <c r="B47" s="81">
        <v>6</v>
      </c>
      <c r="C47" s="78" t="s">
        <v>5</v>
      </c>
      <c r="D47" s="85">
        <v>17.36</v>
      </c>
      <c r="E47" s="10">
        <v>18.13</v>
      </c>
      <c r="F47" s="39">
        <v>18.13</v>
      </c>
      <c r="G47" s="44">
        <v>15</v>
      </c>
      <c r="H47" s="6">
        <v>170</v>
      </c>
      <c r="I47" s="13" t="s">
        <v>6</v>
      </c>
      <c r="J47" s="26"/>
      <c r="K47">
        <f t="shared" si="7"/>
        <v>0</v>
      </c>
      <c r="L47" s="11"/>
      <c r="M47" s="48"/>
    </row>
    <row r="48" spans="1:13" ht="12.75">
      <c r="A48" s="47">
        <f t="shared" si="0"/>
        <v>47</v>
      </c>
      <c r="B48" s="81">
        <v>5</v>
      </c>
      <c r="C48" s="65" t="s">
        <v>147</v>
      </c>
      <c r="D48" s="89">
        <v>17.35</v>
      </c>
      <c r="E48" s="89">
        <v>18.14</v>
      </c>
      <c r="F48" s="39">
        <v>18.141735</v>
      </c>
      <c r="G48" s="6">
        <v>16</v>
      </c>
      <c r="H48" s="6">
        <v>176</v>
      </c>
      <c r="I48" s="13" t="s">
        <v>79</v>
      </c>
      <c r="J48" s="14"/>
      <c r="K48">
        <f t="shared" si="7"/>
        <v>0</v>
      </c>
      <c r="L48" s="11"/>
      <c r="M48" s="48"/>
    </row>
    <row r="49" spans="1:13" ht="12.75">
      <c r="A49" s="47">
        <f t="shared" si="0"/>
        <v>48</v>
      </c>
      <c r="B49" s="81">
        <v>3</v>
      </c>
      <c r="C49" s="162" t="s">
        <v>5</v>
      </c>
      <c r="D49" s="171">
        <v>18.15</v>
      </c>
      <c r="E49" s="171">
        <v>17.68</v>
      </c>
      <c r="F49" s="39">
        <v>18.151767999999997</v>
      </c>
      <c r="G49" s="6">
        <v>20</v>
      </c>
      <c r="H49" s="6">
        <v>174</v>
      </c>
      <c r="I49" s="12" t="s">
        <v>9</v>
      </c>
      <c r="J49" s="61"/>
      <c r="K49">
        <f t="shared" si="7"/>
        <v>0</v>
      </c>
      <c r="L49" s="11"/>
      <c r="M49" s="48"/>
    </row>
    <row r="50" spans="1:13" ht="12.75">
      <c r="A50" s="47">
        <f t="shared" si="0"/>
        <v>49</v>
      </c>
      <c r="B50" s="143">
        <v>7</v>
      </c>
      <c r="C50" s="139" t="s">
        <v>12</v>
      </c>
      <c r="D50" s="140">
        <v>18.16</v>
      </c>
      <c r="E50" s="140">
        <v>17.61</v>
      </c>
      <c r="F50" s="144">
        <v>18.161761</v>
      </c>
      <c r="G50" s="6">
        <v>14</v>
      </c>
      <c r="H50" s="12">
        <v>175</v>
      </c>
      <c r="I50" s="13" t="s">
        <v>3</v>
      </c>
      <c r="J50" s="14"/>
      <c r="K50">
        <f t="shared" si="7"/>
        <v>0</v>
      </c>
      <c r="L50" s="11"/>
      <c r="M50" s="48"/>
    </row>
    <row r="51" spans="1:13" ht="12.75">
      <c r="A51" s="47">
        <f t="shared" si="0"/>
        <v>50</v>
      </c>
      <c r="B51" s="81">
        <v>8</v>
      </c>
      <c r="C51" s="162" t="s">
        <v>27</v>
      </c>
      <c r="D51" s="74">
        <v>17.56</v>
      </c>
      <c r="E51" s="74">
        <v>18.18</v>
      </c>
      <c r="F51" s="39">
        <v>18.18</v>
      </c>
      <c r="G51" s="6">
        <v>13</v>
      </c>
      <c r="H51" s="6">
        <v>171</v>
      </c>
      <c r="I51" s="13" t="s">
        <v>33</v>
      </c>
      <c r="J51" s="26"/>
      <c r="K51">
        <f t="shared" si="7"/>
        <v>0</v>
      </c>
      <c r="L51" s="11"/>
      <c r="M51" s="48"/>
    </row>
    <row r="52" spans="1:13" ht="12.75">
      <c r="A52" s="47">
        <f t="shared" si="0"/>
        <v>51</v>
      </c>
      <c r="B52" s="81">
        <v>4</v>
      </c>
      <c r="C52" s="65" t="s">
        <v>4</v>
      </c>
      <c r="D52" s="89">
        <v>18.27</v>
      </c>
      <c r="E52" s="89">
        <v>17.813</v>
      </c>
      <c r="F52" s="39">
        <v>18.2717813</v>
      </c>
      <c r="G52" s="6">
        <v>18</v>
      </c>
      <c r="H52" s="6">
        <v>174</v>
      </c>
      <c r="I52" s="12" t="s">
        <v>9</v>
      </c>
      <c r="J52" s="14"/>
      <c r="K52">
        <f t="shared" si="7"/>
        <v>0</v>
      </c>
      <c r="L52" s="11"/>
      <c r="M52" s="48"/>
    </row>
    <row r="53" spans="1:13" ht="12.75">
      <c r="A53" s="47">
        <f t="shared" si="0"/>
        <v>52</v>
      </c>
      <c r="B53" s="81">
        <v>8</v>
      </c>
      <c r="C53" s="174" t="s">
        <v>27</v>
      </c>
      <c r="D53" s="129">
        <v>17.55</v>
      </c>
      <c r="E53" s="129">
        <v>18.29</v>
      </c>
      <c r="F53" s="39">
        <v>18.291755</v>
      </c>
      <c r="G53" s="6">
        <v>13</v>
      </c>
      <c r="H53" s="12">
        <v>175</v>
      </c>
      <c r="I53" s="13" t="s">
        <v>3</v>
      </c>
      <c r="J53" s="26"/>
      <c r="K53">
        <f t="shared" si="7"/>
        <v>0</v>
      </c>
      <c r="L53" s="11"/>
      <c r="M53" s="48"/>
    </row>
    <row r="54" spans="1:13" ht="12.75">
      <c r="A54" s="47">
        <f t="shared" si="0"/>
        <v>53</v>
      </c>
      <c r="B54" s="81">
        <v>9</v>
      </c>
      <c r="C54" s="127" t="s">
        <v>11</v>
      </c>
      <c r="D54" s="85">
        <v>18.04</v>
      </c>
      <c r="E54" s="85">
        <v>18.3</v>
      </c>
      <c r="F54" s="117">
        <v>18.301804</v>
      </c>
      <c r="G54" s="118">
        <v>12</v>
      </c>
      <c r="H54" s="12">
        <v>175</v>
      </c>
      <c r="I54" s="13" t="s">
        <v>3</v>
      </c>
      <c r="J54" s="26"/>
      <c r="K54">
        <f t="shared" si="7"/>
        <v>0</v>
      </c>
      <c r="L54" s="11"/>
      <c r="M54" s="48"/>
    </row>
    <row r="55" spans="1:13" ht="12.75">
      <c r="A55" s="47">
        <f t="shared" si="0"/>
        <v>54</v>
      </c>
      <c r="B55" s="81">
        <v>8</v>
      </c>
      <c r="C55" s="162" t="s">
        <v>27</v>
      </c>
      <c r="D55" s="171">
        <v>18.3</v>
      </c>
      <c r="E55" s="171">
        <v>18.21</v>
      </c>
      <c r="F55" s="39">
        <v>18.301821</v>
      </c>
      <c r="G55" s="6">
        <v>13</v>
      </c>
      <c r="H55" s="12">
        <v>173</v>
      </c>
      <c r="I55" s="13" t="s">
        <v>75</v>
      </c>
      <c r="J55" s="14"/>
      <c r="K55">
        <f t="shared" si="7"/>
        <v>0</v>
      </c>
      <c r="L55" s="11"/>
      <c r="M55" s="48"/>
    </row>
    <row r="56" spans="1:13" ht="12.75">
      <c r="A56" s="47">
        <f t="shared" si="0"/>
        <v>55</v>
      </c>
      <c r="B56" s="81">
        <v>8</v>
      </c>
      <c r="C56" s="78" t="s">
        <v>79</v>
      </c>
      <c r="D56" s="85">
        <v>18.34</v>
      </c>
      <c r="E56" s="10">
        <v>18.11</v>
      </c>
      <c r="F56" s="39">
        <v>18.341811</v>
      </c>
      <c r="G56" s="44">
        <v>13</v>
      </c>
      <c r="H56" s="6">
        <v>177</v>
      </c>
      <c r="I56" s="13" t="s">
        <v>12</v>
      </c>
      <c r="J56" s="61"/>
      <c r="K56">
        <f t="shared" si="7"/>
        <v>0</v>
      </c>
      <c r="L56" s="11"/>
      <c r="M56" s="48"/>
    </row>
    <row r="57" spans="1:13" ht="12.75">
      <c r="A57" s="47">
        <f t="shared" si="0"/>
        <v>56</v>
      </c>
      <c r="B57" s="81">
        <v>5</v>
      </c>
      <c r="C57" s="120" t="s">
        <v>12</v>
      </c>
      <c r="D57" s="89">
        <v>17.85</v>
      </c>
      <c r="E57" s="89">
        <v>18.4</v>
      </c>
      <c r="F57" s="39">
        <v>18.401785</v>
      </c>
      <c r="G57" s="118">
        <v>16</v>
      </c>
      <c r="H57" s="6">
        <v>174</v>
      </c>
      <c r="I57" s="12" t="s">
        <v>9</v>
      </c>
      <c r="J57" s="14"/>
      <c r="K57">
        <f t="shared" si="7"/>
        <v>0</v>
      </c>
      <c r="L57" s="11"/>
      <c r="M57" s="48"/>
    </row>
    <row r="58" spans="1:13" ht="12.75">
      <c r="A58" s="47">
        <f t="shared" si="0"/>
        <v>57</v>
      </c>
      <c r="B58" s="81">
        <v>7</v>
      </c>
      <c r="C58" s="174" t="s">
        <v>13</v>
      </c>
      <c r="D58" s="175">
        <v>18.41</v>
      </c>
      <c r="E58" s="175">
        <v>17.93</v>
      </c>
      <c r="F58" s="39">
        <v>18.41</v>
      </c>
      <c r="G58" s="6">
        <v>14</v>
      </c>
      <c r="H58" s="6">
        <v>170</v>
      </c>
      <c r="I58" s="13" t="s">
        <v>6</v>
      </c>
      <c r="J58" s="14"/>
      <c r="K58">
        <f t="shared" si="7"/>
        <v>0</v>
      </c>
      <c r="L58" s="11"/>
      <c r="M58" s="48"/>
    </row>
    <row r="59" spans="1:13" ht="12.75">
      <c r="A59" s="47">
        <f t="shared" si="0"/>
        <v>58</v>
      </c>
      <c r="B59" s="13">
        <v>10</v>
      </c>
      <c r="C59" s="124" t="s">
        <v>123</v>
      </c>
      <c r="D59" s="27">
        <v>17.79</v>
      </c>
      <c r="E59" s="27">
        <v>18.45</v>
      </c>
      <c r="F59" s="10">
        <v>18.451779</v>
      </c>
      <c r="G59" s="12">
        <v>11</v>
      </c>
      <c r="H59" s="12">
        <v>175</v>
      </c>
      <c r="I59" s="13" t="s">
        <v>3</v>
      </c>
      <c r="J59" s="14"/>
      <c r="K59">
        <f t="shared" si="7"/>
        <v>0</v>
      </c>
      <c r="L59" s="11"/>
      <c r="M59" s="48"/>
    </row>
    <row r="60" spans="1:13" ht="12.75">
      <c r="A60" s="47">
        <f t="shared" si="0"/>
        <v>59</v>
      </c>
      <c r="B60" s="40">
        <v>8</v>
      </c>
      <c r="C60" s="162" t="s">
        <v>27</v>
      </c>
      <c r="D60" s="74">
        <v>17.51</v>
      </c>
      <c r="E60" s="74">
        <v>18.49</v>
      </c>
      <c r="F60" s="10">
        <v>18.49</v>
      </c>
      <c r="G60" s="6">
        <v>13</v>
      </c>
      <c r="H60" s="6">
        <v>170</v>
      </c>
      <c r="I60" s="13" t="s">
        <v>6</v>
      </c>
      <c r="J60" s="14"/>
      <c r="K60">
        <f t="shared" si="7"/>
        <v>0</v>
      </c>
      <c r="L60" s="11"/>
      <c r="M60" s="48"/>
    </row>
    <row r="61" spans="1:13" ht="12.75">
      <c r="A61" s="47">
        <f t="shared" si="0"/>
        <v>59</v>
      </c>
      <c r="B61" s="40">
        <v>9</v>
      </c>
      <c r="C61" s="67" t="s">
        <v>3</v>
      </c>
      <c r="D61" s="74">
        <v>18.49</v>
      </c>
      <c r="E61" s="74">
        <v>18.05</v>
      </c>
      <c r="F61" s="10">
        <v>18.49</v>
      </c>
      <c r="G61" s="6">
        <v>12</v>
      </c>
      <c r="H61" s="6">
        <v>171</v>
      </c>
      <c r="I61" s="13" t="s">
        <v>33</v>
      </c>
      <c r="J61" s="14"/>
      <c r="K61">
        <f t="shared" si="7"/>
        <v>0</v>
      </c>
      <c r="L61" s="11"/>
      <c r="M61" s="48"/>
    </row>
    <row r="62" spans="1:13" ht="12.75">
      <c r="A62" s="47">
        <f t="shared" si="0"/>
        <v>61</v>
      </c>
      <c r="B62" s="40">
        <v>9</v>
      </c>
      <c r="C62" s="78" t="s">
        <v>30</v>
      </c>
      <c r="D62" s="85">
        <v>17.59</v>
      </c>
      <c r="E62" s="10">
        <v>18.52</v>
      </c>
      <c r="F62" s="10">
        <v>18.52</v>
      </c>
      <c r="G62" s="6">
        <v>12</v>
      </c>
      <c r="H62" s="6">
        <v>170</v>
      </c>
      <c r="I62" s="13" t="s">
        <v>6</v>
      </c>
      <c r="J62" s="61"/>
      <c r="K62">
        <f t="shared" si="7"/>
        <v>0</v>
      </c>
      <c r="L62" s="11"/>
      <c r="M62" s="48"/>
    </row>
    <row r="63" spans="1:13" ht="12.75">
      <c r="A63" s="47">
        <f t="shared" si="0"/>
        <v>62</v>
      </c>
      <c r="B63" s="40">
        <v>11</v>
      </c>
      <c r="C63" s="78" t="s">
        <v>9</v>
      </c>
      <c r="D63" s="85">
        <v>17.14</v>
      </c>
      <c r="E63" s="10">
        <v>18.59</v>
      </c>
      <c r="F63" s="10">
        <v>18.591714</v>
      </c>
      <c r="G63" s="6">
        <v>10</v>
      </c>
      <c r="H63" s="12">
        <v>175</v>
      </c>
      <c r="I63" s="13" t="s">
        <v>3</v>
      </c>
      <c r="J63" s="14"/>
      <c r="K63">
        <f t="shared" si="7"/>
        <v>0</v>
      </c>
      <c r="L63" s="11"/>
      <c r="M63" s="48"/>
    </row>
    <row r="64" spans="1:13" ht="12.75">
      <c r="A64" s="47">
        <f t="shared" si="0"/>
        <v>63</v>
      </c>
      <c r="B64" s="40">
        <v>9</v>
      </c>
      <c r="C64" s="78" t="s">
        <v>11</v>
      </c>
      <c r="D64" s="38">
        <v>17.83</v>
      </c>
      <c r="E64" s="38">
        <v>18.59</v>
      </c>
      <c r="F64" s="10">
        <v>18.591783</v>
      </c>
      <c r="G64" s="6">
        <v>12</v>
      </c>
      <c r="H64" s="12">
        <v>173</v>
      </c>
      <c r="I64" s="13" t="s">
        <v>75</v>
      </c>
      <c r="J64" s="14"/>
      <c r="K64">
        <f t="shared" si="7"/>
        <v>0</v>
      </c>
      <c r="L64" s="11"/>
      <c r="M64" s="48"/>
    </row>
    <row r="65" spans="1:13" ht="12.75">
      <c r="A65" s="47">
        <f t="shared" si="0"/>
        <v>64</v>
      </c>
      <c r="B65" s="40">
        <v>12</v>
      </c>
      <c r="C65" s="78" t="s">
        <v>7</v>
      </c>
      <c r="D65" s="74">
        <v>18</v>
      </c>
      <c r="E65" s="74">
        <v>18.63</v>
      </c>
      <c r="F65" s="10">
        <v>18.6318</v>
      </c>
      <c r="G65" s="6">
        <v>9</v>
      </c>
      <c r="H65" s="12">
        <v>175</v>
      </c>
      <c r="I65" s="13" t="s">
        <v>3</v>
      </c>
      <c r="J65" s="14"/>
      <c r="K65">
        <f t="shared" si="7"/>
        <v>0</v>
      </c>
      <c r="L65" s="11"/>
      <c r="M65" s="48"/>
    </row>
    <row r="66" spans="1:13" ht="12.75">
      <c r="A66" s="47">
        <f aca="true" t="shared" si="8" ref="A66:A129">RANK(F66,F$1:F$31830,1)</f>
        <v>65</v>
      </c>
      <c r="B66" s="40">
        <v>13</v>
      </c>
      <c r="C66" s="78" t="s">
        <v>13</v>
      </c>
      <c r="D66" s="85">
        <v>18.65</v>
      </c>
      <c r="E66" s="10">
        <v>17.93</v>
      </c>
      <c r="F66" s="10">
        <v>18.651792999999998</v>
      </c>
      <c r="G66" s="44">
        <v>8</v>
      </c>
      <c r="H66" s="12">
        <v>175</v>
      </c>
      <c r="I66" s="13" t="s">
        <v>3</v>
      </c>
      <c r="J66" s="61"/>
      <c r="K66">
        <f aca="true" t="shared" si="9" ref="K66:K129">IF(C65=I65,1,0)</f>
        <v>0</v>
      </c>
      <c r="L66" s="11"/>
      <c r="M66" s="48"/>
    </row>
    <row r="67" spans="1:13" ht="12.75">
      <c r="A67" s="47">
        <f t="shared" si="8"/>
        <v>66</v>
      </c>
      <c r="B67" s="136">
        <v>8</v>
      </c>
      <c r="C67" s="137" t="s">
        <v>3</v>
      </c>
      <c r="D67" s="89">
        <v>18.69</v>
      </c>
      <c r="E67" s="89">
        <v>17.85</v>
      </c>
      <c r="F67" s="10">
        <v>18.69</v>
      </c>
      <c r="G67" s="6">
        <v>13</v>
      </c>
      <c r="H67" s="6">
        <v>172</v>
      </c>
      <c r="I67" s="13" t="s">
        <v>13</v>
      </c>
      <c r="J67" s="26"/>
      <c r="K67">
        <f t="shared" si="9"/>
        <v>0</v>
      </c>
      <c r="L67" s="11"/>
      <c r="M67" s="48"/>
    </row>
    <row r="68" spans="1:13" ht="12.75">
      <c r="A68" s="47">
        <f t="shared" si="8"/>
        <v>67</v>
      </c>
      <c r="B68" s="40">
        <v>6</v>
      </c>
      <c r="C68" s="78" t="s">
        <v>79</v>
      </c>
      <c r="D68" s="85">
        <v>17.69</v>
      </c>
      <c r="E68" s="10">
        <v>18.7</v>
      </c>
      <c r="F68" s="10">
        <v>18.701769</v>
      </c>
      <c r="G68" s="6">
        <v>15</v>
      </c>
      <c r="H68" s="6">
        <v>176</v>
      </c>
      <c r="I68" s="13" t="s">
        <v>79</v>
      </c>
      <c r="J68" s="14"/>
      <c r="K68">
        <f t="shared" si="9"/>
        <v>0</v>
      </c>
      <c r="L68" s="11"/>
      <c r="M68" s="48"/>
    </row>
    <row r="69" spans="1:13" ht="12.75">
      <c r="A69" s="47">
        <f t="shared" si="8"/>
        <v>68</v>
      </c>
      <c r="B69" s="40">
        <v>14</v>
      </c>
      <c r="C69" s="162" t="s">
        <v>3</v>
      </c>
      <c r="D69" s="74">
        <v>18.69</v>
      </c>
      <c r="E69" s="74">
        <v>18.73</v>
      </c>
      <c r="F69" s="10">
        <v>18.731869</v>
      </c>
      <c r="G69" s="6">
        <v>7</v>
      </c>
      <c r="H69" s="12">
        <v>175</v>
      </c>
      <c r="I69" s="13" t="s">
        <v>3</v>
      </c>
      <c r="J69" s="14"/>
      <c r="K69">
        <f t="shared" si="9"/>
        <v>1</v>
      </c>
      <c r="L69" s="11"/>
      <c r="M69" s="48"/>
    </row>
    <row r="70" spans="1:13" ht="12.75">
      <c r="A70" s="47">
        <f t="shared" si="8"/>
        <v>69</v>
      </c>
      <c r="B70" s="40">
        <v>10</v>
      </c>
      <c r="C70" s="65" t="s">
        <v>11</v>
      </c>
      <c r="D70" s="89">
        <v>18.77</v>
      </c>
      <c r="E70" s="89">
        <v>18.4</v>
      </c>
      <c r="F70" s="10">
        <v>18.77</v>
      </c>
      <c r="G70" s="118">
        <v>11</v>
      </c>
      <c r="H70" s="6">
        <v>171</v>
      </c>
      <c r="I70" s="13" t="s">
        <v>33</v>
      </c>
      <c r="J70" s="14"/>
      <c r="K70">
        <f t="shared" si="9"/>
        <v>1</v>
      </c>
      <c r="L70" s="11"/>
      <c r="M70" s="48"/>
    </row>
    <row r="71" spans="1:13" ht="12.75">
      <c r="A71" s="47">
        <f t="shared" si="8"/>
        <v>70</v>
      </c>
      <c r="B71" s="40">
        <v>10</v>
      </c>
      <c r="C71" s="21" t="s">
        <v>3</v>
      </c>
      <c r="D71" s="171">
        <v>18.65</v>
      </c>
      <c r="E71" s="171">
        <v>18.79</v>
      </c>
      <c r="F71" s="10">
        <v>18.79</v>
      </c>
      <c r="G71" s="6">
        <v>11</v>
      </c>
      <c r="H71" s="6">
        <v>170</v>
      </c>
      <c r="I71" s="13" t="s">
        <v>6</v>
      </c>
      <c r="J71" s="14"/>
      <c r="K71">
        <f t="shared" si="9"/>
        <v>0</v>
      </c>
      <c r="L71" s="11"/>
      <c r="M71" s="48"/>
    </row>
    <row r="72" spans="1:13" ht="12.75">
      <c r="A72" s="47">
        <f t="shared" si="8"/>
        <v>71</v>
      </c>
      <c r="B72" s="40">
        <v>11</v>
      </c>
      <c r="C72" s="162" t="s">
        <v>6</v>
      </c>
      <c r="D72" s="171">
        <v>18.79</v>
      </c>
      <c r="E72" s="171">
        <v>18.8</v>
      </c>
      <c r="F72" s="10">
        <v>18.8</v>
      </c>
      <c r="G72" s="6">
        <v>10</v>
      </c>
      <c r="H72" s="6">
        <v>171</v>
      </c>
      <c r="I72" s="13" t="s">
        <v>33</v>
      </c>
      <c r="J72" s="14"/>
      <c r="K72">
        <f t="shared" si="9"/>
        <v>0</v>
      </c>
      <c r="L72" s="11"/>
      <c r="M72" s="48"/>
    </row>
    <row r="73" spans="1:13" ht="12.75">
      <c r="A73" s="47">
        <f t="shared" si="8"/>
        <v>72</v>
      </c>
      <c r="B73" s="40">
        <v>10</v>
      </c>
      <c r="C73" s="174" t="s">
        <v>3</v>
      </c>
      <c r="D73" s="129">
        <v>18.81</v>
      </c>
      <c r="E73" s="129">
        <v>17.33</v>
      </c>
      <c r="F73" s="10">
        <v>18.811733</v>
      </c>
      <c r="G73" s="6">
        <v>11</v>
      </c>
      <c r="H73" s="12">
        <v>173</v>
      </c>
      <c r="I73" s="13" t="s">
        <v>75</v>
      </c>
      <c r="J73" s="14"/>
      <c r="K73">
        <f t="shared" si="9"/>
        <v>0</v>
      </c>
      <c r="L73" s="11"/>
      <c r="M73" s="48"/>
    </row>
    <row r="74" spans="1:11" ht="12.75">
      <c r="A74" s="47">
        <f t="shared" si="8"/>
        <v>73</v>
      </c>
      <c r="B74" s="136">
        <v>9</v>
      </c>
      <c r="C74" s="120" t="s">
        <v>12</v>
      </c>
      <c r="D74" s="89">
        <v>16.7</v>
      </c>
      <c r="E74" s="89">
        <v>18.9</v>
      </c>
      <c r="F74" s="10">
        <v>18.9</v>
      </c>
      <c r="G74" s="6">
        <v>12</v>
      </c>
      <c r="H74" s="6">
        <v>172</v>
      </c>
      <c r="I74" s="13" t="s">
        <v>13</v>
      </c>
      <c r="J74" s="14"/>
      <c r="K74">
        <f t="shared" si="9"/>
        <v>0</v>
      </c>
    </row>
    <row r="75" spans="1:11" ht="12.75">
      <c r="A75" s="47">
        <f t="shared" si="8"/>
        <v>74</v>
      </c>
      <c r="B75" s="40">
        <v>7</v>
      </c>
      <c r="C75" s="78" t="s">
        <v>5</v>
      </c>
      <c r="D75" s="85">
        <v>17.49</v>
      </c>
      <c r="E75" s="85">
        <v>18.91</v>
      </c>
      <c r="F75" s="10">
        <v>18.911749</v>
      </c>
      <c r="G75" s="6">
        <v>14</v>
      </c>
      <c r="H75" s="6">
        <v>176</v>
      </c>
      <c r="I75" s="13" t="s">
        <v>79</v>
      </c>
      <c r="J75" s="14"/>
      <c r="K75">
        <f t="shared" si="9"/>
        <v>0</v>
      </c>
    </row>
    <row r="76" spans="1:11" ht="12.75">
      <c r="A76" s="47">
        <f t="shared" si="8"/>
        <v>75</v>
      </c>
      <c r="B76" s="40">
        <v>8</v>
      </c>
      <c r="C76" s="125" t="s">
        <v>13</v>
      </c>
      <c r="D76" s="89">
        <v>18.69</v>
      </c>
      <c r="E76" s="89">
        <v>18.91</v>
      </c>
      <c r="F76" s="39">
        <v>18.911869</v>
      </c>
      <c r="G76" s="118">
        <v>13</v>
      </c>
      <c r="H76" s="6">
        <v>176</v>
      </c>
      <c r="I76" s="13" t="s">
        <v>79</v>
      </c>
      <c r="J76" s="61"/>
      <c r="K76">
        <f t="shared" si="9"/>
        <v>0</v>
      </c>
    </row>
    <row r="77" spans="1:11" ht="12.75">
      <c r="A77" s="47">
        <f t="shared" si="8"/>
        <v>76</v>
      </c>
      <c r="B77" s="40">
        <v>6</v>
      </c>
      <c r="C77" s="78" t="s">
        <v>3</v>
      </c>
      <c r="D77" s="85">
        <v>18.92</v>
      </c>
      <c r="E77" s="10">
        <v>17.77</v>
      </c>
      <c r="F77" s="39">
        <v>18.921777000000002</v>
      </c>
      <c r="G77" s="6">
        <v>15</v>
      </c>
      <c r="H77" s="6">
        <v>174</v>
      </c>
      <c r="I77" s="12" t="s">
        <v>9</v>
      </c>
      <c r="J77" s="14"/>
      <c r="K77">
        <f t="shared" si="9"/>
        <v>0</v>
      </c>
    </row>
    <row r="78" spans="1:11" ht="12.75">
      <c r="A78" s="47">
        <f t="shared" si="8"/>
        <v>77</v>
      </c>
      <c r="B78" s="81">
        <v>7</v>
      </c>
      <c r="C78" s="208" t="s">
        <v>140</v>
      </c>
      <c r="D78" s="209">
        <v>18.94</v>
      </c>
      <c r="E78" s="209">
        <v>18.83</v>
      </c>
      <c r="F78" s="39">
        <v>18.941883</v>
      </c>
      <c r="G78" s="63">
        <v>14</v>
      </c>
      <c r="H78" s="6">
        <v>174</v>
      </c>
      <c r="I78" s="12" t="s">
        <v>9</v>
      </c>
      <c r="J78" s="14"/>
      <c r="K78">
        <f t="shared" si="9"/>
        <v>0</v>
      </c>
    </row>
    <row r="79" spans="1:11" ht="12.75">
      <c r="A79" s="47">
        <f t="shared" si="8"/>
        <v>78</v>
      </c>
      <c r="B79" s="81">
        <v>10</v>
      </c>
      <c r="C79" s="78" t="s">
        <v>5</v>
      </c>
      <c r="D79" s="85">
        <v>17.73</v>
      </c>
      <c r="E79" s="10">
        <v>18.98</v>
      </c>
      <c r="F79" s="39">
        <v>18.98</v>
      </c>
      <c r="G79" s="63">
        <v>11</v>
      </c>
      <c r="H79" s="6">
        <v>172</v>
      </c>
      <c r="I79" s="13" t="s">
        <v>13</v>
      </c>
      <c r="J79" s="14"/>
      <c r="K79">
        <f t="shared" si="9"/>
        <v>0</v>
      </c>
    </row>
    <row r="80" spans="1:11" ht="12.75">
      <c r="A80" s="47">
        <f t="shared" si="8"/>
        <v>79</v>
      </c>
      <c r="B80" s="81">
        <v>8</v>
      </c>
      <c r="C80" s="162" t="s">
        <v>13</v>
      </c>
      <c r="D80" s="171">
        <v>17.88</v>
      </c>
      <c r="E80" s="171">
        <v>18.98</v>
      </c>
      <c r="F80" s="39">
        <v>18.981788</v>
      </c>
      <c r="G80" s="6">
        <v>13</v>
      </c>
      <c r="H80" s="6">
        <v>174</v>
      </c>
      <c r="I80" s="12" t="s">
        <v>9</v>
      </c>
      <c r="J80" s="61"/>
      <c r="K80">
        <f t="shared" si="9"/>
        <v>0</v>
      </c>
    </row>
    <row r="81" spans="1:11" ht="12.75">
      <c r="A81" s="47">
        <f t="shared" si="8"/>
        <v>80</v>
      </c>
      <c r="B81" s="81">
        <v>11</v>
      </c>
      <c r="C81" s="162" t="s">
        <v>5</v>
      </c>
      <c r="D81" s="38">
        <v>18.1</v>
      </c>
      <c r="E81" s="38">
        <v>18.99</v>
      </c>
      <c r="F81" s="39">
        <v>18.991809999999997</v>
      </c>
      <c r="G81" s="6">
        <v>10</v>
      </c>
      <c r="H81" s="12">
        <v>173</v>
      </c>
      <c r="I81" s="13" t="s">
        <v>75</v>
      </c>
      <c r="J81" s="14"/>
      <c r="K81">
        <f t="shared" si="9"/>
        <v>0</v>
      </c>
    </row>
    <row r="82" spans="1:11" ht="12.75">
      <c r="A82" s="47">
        <f t="shared" si="8"/>
        <v>81</v>
      </c>
      <c r="B82" s="81">
        <v>9</v>
      </c>
      <c r="C82" s="65" t="s">
        <v>131</v>
      </c>
      <c r="D82" s="38">
        <v>19.1</v>
      </c>
      <c r="E82" s="38">
        <v>18.69</v>
      </c>
      <c r="F82" s="39">
        <v>19.101869</v>
      </c>
      <c r="G82" s="6">
        <v>12</v>
      </c>
      <c r="H82" s="6">
        <v>174</v>
      </c>
      <c r="I82" s="12" t="s">
        <v>9</v>
      </c>
      <c r="J82" s="26"/>
      <c r="K82">
        <f t="shared" si="9"/>
        <v>0</v>
      </c>
    </row>
    <row r="83" spans="1:11" ht="12.75">
      <c r="A83" s="47">
        <f t="shared" si="8"/>
        <v>82</v>
      </c>
      <c r="B83" s="50">
        <v>10</v>
      </c>
      <c r="C83" s="78" t="s">
        <v>30</v>
      </c>
      <c r="D83" s="85">
        <v>19.13</v>
      </c>
      <c r="E83" s="85">
        <v>18.53</v>
      </c>
      <c r="F83" s="39">
        <v>19.131853</v>
      </c>
      <c r="G83" s="6">
        <v>11</v>
      </c>
      <c r="H83" s="6">
        <v>174</v>
      </c>
      <c r="I83" s="12" t="s">
        <v>9</v>
      </c>
      <c r="J83" s="14"/>
      <c r="K83">
        <f t="shared" si="9"/>
        <v>0</v>
      </c>
    </row>
    <row r="84" spans="1:11" ht="12.75">
      <c r="A84" s="47">
        <f t="shared" si="8"/>
        <v>83</v>
      </c>
      <c r="B84" s="50">
        <v>12</v>
      </c>
      <c r="C84" s="88" t="s">
        <v>130</v>
      </c>
      <c r="D84" s="74">
        <v>18.48</v>
      </c>
      <c r="E84" s="74">
        <v>19.14</v>
      </c>
      <c r="F84" s="39">
        <v>19.14</v>
      </c>
      <c r="G84" s="6">
        <v>9</v>
      </c>
      <c r="H84" s="6">
        <v>171</v>
      </c>
      <c r="I84" s="13" t="s">
        <v>33</v>
      </c>
      <c r="J84" s="14"/>
      <c r="K84">
        <f t="shared" si="9"/>
        <v>0</v>
      </c>
    </row>
    <row r="85" spans="1:11" ht="12.75">
      <c r="A85" s="47">
        <f t="shared" si="8"/>
        <v>84</v>
      </c>
      <c r="B85" s="50">
        <v>9</v>
      </c>
      <c r="C85" s="78" t="s">
        <v>27</v>
      </c>
      <c r="D85" s="85">
        <v>17.85</v>
      </c>
      <c r="E85" s="85">
        <v>19.15</v>
      </c>
      <c r="F85" s="39">
        <v>19.151785</v>
      </c>
      <c r="G85" s="6">
        <v>12</v>
      </c>
      <c r="H85" s="6">
        <v>177</v>
      </c>
      <c r="I85" s="13" t="s">
        <v>12</v>
      </c>
      <c r="J85" s="61"/>
      <c r="K85">
        <f t="shared" si="9"/>
        <v>0</v>
      </c>
    </row>
    <row r="86" spans="1:11" ht="12.75">
      <c r="A86" s="47">
        <f t="shared" si="8"/>
        <v>85</v>
      </c>
      <c r="B86" s="50">
        <v>9</v>
      </c>
      <c r="C86" s="176" t="s">
        <v>27</v>
      </c>
      <c r="D86" s="129">
        <v>17.47</v>
      </c>
      <c r="E86" s="129">
        <v>19.16</v>
      </c>
      <c r="F86" s="39">
        <v>19.161747000000002</v>
      </c>
      <c r="G86" s="6">
        <v>12</v>
      </c>
      <c r="H86" s="6">
        <v>176</v>
      </c>
      <c r="I86" s="13" t="s">
        <v>79</v>
      </c>
      <c r="J86" s="61"/>
      <c r="K86">
        <f t="shared" si="9"/>
        <v>0</v>
      </c>
    </row>
    <row r="87" spans="1:11" ht="12.75">
      <c r="A87" s="47">
        <f t="shared" si="8"/>
        <v>86</v>
      </c>
      <c r="B87" s="50">
        <v>11</v>
      </c>
      <c r="C87" s="78" t="s">
        <v>27</v>
      </c>
      <c r="D87" s="85">
        <v>19.14</v>
      </c>
      <c r="E87" s="10">
        <v>19.19</v>
      </c>
      <c r="F87" s="39">
        <v>19.191914</v>
      </c>
      <c r="G87" s="44">
        <v>10</v>
      </c>
      <c r="H87" s="6">
        <v>174</v>
      </c>
      <c r="I87" s="12" t="s">
        <v>9</v>
      </c>
      <c r="J87" s="14"/>
      <c r="K87">
        <f t="shared" si="9"/>
        <v>0</v>
      </c>
    </row>
    <row r="88" spans="1:11" ht="12.75">
      <c r="A88" s="47">
        <f t="shared" si="8"/>
        <v>87</v>
      </c>
      <c r="B88" s="50">
        <v>15</v>
      </c>
      <c r="C88" s="174" t="s">
        <v>79</v>
      </c>
      <c r="D88" s="129">
        <v>19.25</v>
      </c>
      <c r="E88" s="129">
        <v>17.86</v>
      </c>
      <c r="F88" s="39">
        <v>19.251786</v>
      </c>
      <c r="G88" s="6">
        <v>6</v>
      </c>
      <c r="H88" s="12">
        <v>175</v>
      </c>
      <c r="I88" s="13" t="s">
        <v>3</v>
      </c>
      <c r="J88" s="14"/>
      <c r="K88">
        <f t="shared" si="9"/>
        <v>0</v>
      </c>
    </row>
    <row r="89" spans="1:11" ht="12.75">
      <c r="A89" s="47">
        <f t="shared" si="8"/>
        <v>88</v>
      </c>
      <c r="B89" s="50">
        <v>13</v>
      </c>
      <c r="C89" s="64" t="s">
        <v>7</v>
      </c>
      <c r="D89" s="74">
        <v>18.31</v>
      </c>
      <c r="E89" s="133">
        <v>19.31</v>
      </c>
      <c r="F89" s="39">
        <v>19.31</v>
      </c>
      <c r="G89" s="6">
        <v>8</v>
      </c>
      <c r="H89" s="6">
        <v>171</v>
      </c>
      <c r="I89" s="13" t="s">
        <v>33</v>
      </c>
      <c r="J89" s="61"/>
      <c r="K89">
        <f t="shared" si="9"/>
        <v>0</v>
      </c>
    </row>
    <row r="90" spans="1:11" ht="12.75">
      <c r="A90" s="47">
        <f t="shared" si="8"/>
        <v>89</v>
      </c>
      <c r="B90" s="191">
        <v>12</v>
      </c>
      <c r="C90" s="207" t="s">
        <v>7</v>
      </c>
      <c r="D90" s="140">
        <v>18.43</v>
      </c>
      <c r="E90" s="140">
        <v>19.32</v>
      </c>
      <c r="F90" s="39">
        <v>19.321843</v>
      </c>
      <c r="G90" s="63">
        <v>9</v>
      </c>
      <c r="H90" s="12">
        <v>173</v>
      </c>
      <c r="I90" s="13" t="s">
        <v>75</v>
      </c>
      <c r="J90" s="14"/>
      <c r="K90">
        <f t="shared" si="9"/>
        <v>0</v>
      </c>
    </row>
    <row r="91" spans="1:11" ht="12.75">
      <c r="A91" s="47">
        <f t="shared" si="8"/>
        <v>90</v>
      </c>
      <c r="B91" s="50">
        <v>10</v>
      </c>
      <c r="C91" s="65" t="s">
        <v>3</v>
      </c>
      <c r="D91" s="89">
        <v>18.3</v>
      </c>
      <c r="E91" s="89">
        <v>19.51</v>
      </c>
      <c r="F91" s="39">
        <v>19.511830000000003</v>
      </c>
      <c r="G91" s="6">
        <v>11</v>
      </c>
      <c r="H91" s="6">
        <v>177</v>
      </c>
      <c r="I91" s="13" t="s">
        <v>12</v>
      </c>
      <c r="J91" s="14"/>
      <c r="K91">
        <f t="shared" si="9"/>
        <v>0</v>
      </c>
    </row>
    <row r="92" spans="1:11" ht="12.75">
      <c r="A92" s="47">
        <f t="shared" si="8"/>
        <v>91</v>
      </c>
      <c r="B92" s="81">
        <v>11</v>
      </c>
      <c r="C92" s="67" t="s">
        <v>7</v>
      </c>
      <c r="D92" s="74">
        <v>18.23</v>
      </c>
      <c r="E92" s="133">
        <v>19.55</v>
      </c>
      <c r="F92" s="39">
        <v>19.55</v>
      </c>
      <c r="G92" s="6">
        <v>10</v>
      </c>
      <c r="H92" s="6">
        <v>172</v>
      </c>
      <c r="I92" s="13" t="s">
        <v>13</v>
      </c>
      <c r="J92" s="14"/>
      <c r="K92">
        <f t="shared" si="9"/>
        <v>0</v>
      </c>
    </row>
    <row r="93" spans="1:11" ht="12.75">
      <c r="A93" s="47">
        <f t="shared" si="8"/>
        <v>92</v>
      </c>
      <c r="B93" s="81">
        <v>13</v>
      </c>
      <c r="C93" s="88" t="s">
        <v>131</v>
      </c>
      <c r="D93" s="10">
        <v>19.83</v>
      </c>
      <c r="E93" s="10">
        <v>19.39</v>
      </c>
      <c r="F93" s="39">
        <v>19.831939</v>
      </c>
      <c r="G93" s="6">
        <v>8</v>
      </c>
      <c r="H93" s="12">
        <v>173</v>
      </c>
      <c r="I93" s="13" t="s">
        <v>75</v>
      </c>
      <c r="J93" s="14"/>
      <c r="K93">
        <f t="shared" si="9"/>
        <v>0</v>
      </c>
    </row>
    <row r="94" spans="1:11" ht="12.75">
      <c r="A94" s="47">
        <f t="shared" si="8"/>
        <v>93</v>
      </c>
      <c r="B94" s="81">
        <v>16</v>
      </c>
      <c r="C94" s="162" t="s">
        <v>5</v>
      </c>
      <c r="D94" s="171">
        <v>18.44</v>
      </c>
      <c r="E94" s="171">
        <v>19.87</v>
      </c>
      <c r="F94" s="39">
        <v>19.871844</v>
      </c>
      <c r="G94" s="6">
        <v>5</v>
      </c>
      <c r="H94" s="12">
        <v>175</v>
      </c>
      <c r="I94" s="13" t="s">
        <v>3</v>
      </c>
      <c r="J94" s="61"/>
      <c r="K94">
        <f t="shared" si="9"/>
        <v>0</v>
      </c>
    </row>
    <row r="95" spans="1:11" ht="12.75">
      <c r="A95" s="47">
        <f t="shared" si="8"/>
        <v>94</v>
      </c>
      <c r="B95" s="81">
        <v>11</v>
      </c>
      <c r="C95" s="162" t="s">
        <v>131</v>
      </c>
      <c r="D95" s="74">
        <v>19.2</v>
      </c>
      <c r="E95" s="74">
        <v>20.02</v>
      </c>
      <c r="F95" s="39">
        <v>20.021919999999998</v>
      </c>
      <c r="G95" s="6">
        <v>10</v>
      </c>
      <c r="H95" s="6">
        <v>177</v>
      </c>
      <c r="I95" s="13" t="s">
        <v>12</v>
      </c>
      <c r="J95" s="26"/>
      <c r="K95">
        <f t="shared" si="9"/>
        <v>0</v>
      </c>
    </row>
    <row r="96" spans="1:11" ht="12.75">
      <c r="A96" s="47">
        <f t="shared" si="8"/>
        <v>95</v>
      </c>
      <c r="B96" s="143">
        <v>14</v>
      </c>
      <c r="C96" s="138" t="s">
        <v>13</v>
      </c>
      <c r="D96" s="140">
        <v>19.61</v>
      </c>
      <c r="E96" s="140">
        <v>20.21</v>
      </c>
      <c r="F96" s="39">
        <v>20.21</v>
      </c>
      <c r="G96" s="6">
        <v>7</v>
      </c>
      <c r="H96" s="6">
        <v>171</v>
      </c>
      <c r="I96" s="13" t="s">
        <v>33</v>
      </c>
      <c r="J96" s="14"/>
      <c r="K96">
        <f t="shared" si="9"/>
        <v>0</v>
      </c>
    </row>
    <row r="97" spans="1:11" ht="12.75">
      <c r="A97" s="47">
        <f t="shared" si="8"/>
        <v>96</v>
      </c>
      <c r="B97" s="81">
        <v>11</v>
      </c>
      <c r="C97" s="78" t="s">
        <v>93</v>
      </c>
      <c r="D97" s="85">
        <v>20.33</v>
      </c>
      <c r="E97" s="10">
        <v>19.01</v>
      </c>
      <c r="F97" s="39">
        <v>20.33</v>
      </c>
      <c r="G97" s="6">
        <v>10</v>
      </c>
      <c r="H97" s="6">
        <v>170</v>
      </c>
      <c r="I97" s="13" t="s">
        <v>6</v>
      </c>
      <c r="J97" s="14"/>
      <c r="K97">
        <f t="shared" si="9"/>
        <v>0</v>
      </c>
    </row>
    <row r="98" spans="1:11" ht="12.75">
      <c r="A98" s="47">
        <f t="shared" si="8"/>
        <v>97</v>
      </c>
      <c r="B98" s="81">
        <v>12</v>
      </c>
      <c r="C98" s="162" t="s">
        <v>7</v>
      </c>
      <c r="D98" s="171">
        <v>19.68</v>
      </c>
      <c r="E98" s="171">
        <v>20.417</v>
      </c>
      <c r="F98" s="39">
        <v>20.418968000000003</v>
      </c>
      <c r="G98" s="6">
        <v>9</v>
      </c>
      <c r="H98" s="6">
        <v>174</v>
      </c>
      <c r="I98" s="12" t="s">
        <v>9</v>
      </c>
      <c r="J98" s="14"/>
      <c r="K98">
        <f t="shared" si="9"/>
        <v>0</v>
      </c>
    </row>
    <row r="99" spans="1:11" ht="12.75">
      <c r="A99" s="47">
        <f t="shared" si="8"/>
        <v>98</v>
      </c>
      <c r="B99" s="81">
        <v>13</v>
      </c>
      <c r="C99" s="78" t="s">
        <v>9</v>
      </c>
      <c r="D99" s="85">
        <v>18.73</v>
      </c>
      <c r="E99" s="10">
        <v>20.46</v>
      </c>
      <c r="F99" s="39">
        <v>20.461873</v>
      </c>
      <c r="G99" s="6">
        <v>8</v>
      </c>
      <c r="H99" s="6">
        <v>174</v>
      </c>
      <c r="I99" s="12" t="s">
        <v>9</v>
      </c>
      <c r="J99" s="14"/>
      <c r="K99">
        <f t="shared" si="9"/>
        <v>0</v>
      </c>
    </row>
    <row r="100" spans="1:11" ht="12.75">
      <c r="A100" s="47">
        <f t="shared" si="8"/>
        <v>99</v>
      </c>
      <c r="B100" s="81">
        <v>14</v>
      </c>
      <c r="C100" s="67" t="s">
        <v>11</v>
      </c>
      <c r="D100" s="74">
        <v>20.52</v>
      </c>
      <c r="E100" s="133">
        <v>20</v>
      </c>
      <c r="F100" s="39">
        <v>20.522</v>
      </c>
      <c r="G100" s="6">
        <v>7</v>
      </c>
      <c r="H100" s="6">
        <v>174</v>
      </c>
      <c r="I100" s="12" t="s">
        <v>9</v>
      </c>
      <c r="J100" s="61"/>
      <c r="K100">
        <f t="shared" si="9"/>
        <v>1</v>
      </c>
    </row>
    <row r="101" spans="1:11" ht="12.75">
      <c r="A101" s="47">
        <f t="shared" si="8"/>
        <v>100</v>
      </c>
      <c r="B101" s="81">
        <v>12</v>
      </c>
      <c r="C101" s="65" t="s">
        <v>113</v>
      </c>
      <c r="D101" s="89">
        <v>20.68</v>
      </c>
      <c r="E101" s="89">
        <v>20.24</v>
      </c>
      <c r="F101" s="39">
        <v>20.682024</v>
      </c>
      <c r="G101" s="6">
        <v>9</v>
      </c>
      <c r="H101" s="6">
        <v>177</v>
      </c>
      <c r="I101" s="13" t="s">
        <v>12</v>
      </c>
      <c r="J101" s="14"/>
      <c r="K101">
        <f t="shared" si="9"/>
        <v>0</v>
      </c>
    </row>
    <row r="102" spans="1:11" ht="12.75">
      <c r="A102" s="47">
        <f t="shared" si="8"/>
        <v>101</v>
      </c>
      <c r="B102" s="81">
        <v>13</v>
      </c>
      <c r="C102" s="123" t="s">
        <v>5</v>
      </c>
      <c r="D102" s="85">
        <v>18.3</v>
      </c>
      <c r="E102" s="210">
        <v>20.84</v>
      </c>
      <c r="F102" s="39">
        <v>20.84183</v>
      </c>
      <c r="G102" s="6">
        <v>8</v>
      </c>
      <c r="H102" s="6">
        <v>177</v>
      </c>
      <c r="I102" s="13" t="s">
        <v>12</v>
      </c>
      <c r="J102" s="61"/>
      <c r="K102">
        <f t="shared" si="9"/>
        <v>0</v>
      </c>
    </row>
    <row r="103" spans="1:11" ht="12.75">
      <c r="A103" s="47">
        <f t="shared" si="8"/>
        <v>102</v>
      </c>
      <c r="B103" s="81">
        <v>12</v>
      </c>
      <c r="C103" s="78" t="s">
        <v>123</v>
      </c>
      <c r="D103" s="74">
        <v>19.28</v>
      </c>
      <c r="E103" s="74">
        <v>21</v>
      </c>
      <c r="F103" s="39">
        <v>21</v>
      </c>
      <c r="G103" s="6">
        <v>9</v>
      </c>
      <c r="H103" s="6">
        <v>172</v>
      </c>
      <c r="I103" s="13" t="s">
        <v>13</v>
      </c>
      <c r="J103" s="14"/>
      <c r="K103">
        <f t="shared" si="9"/>
        <v>0</v>
      </c>
    </row>
    <row r="104" spans="1:11" ht="12.75">
      <c r="A104" s="47">
        <f t="shared" si="8"/>
        <v>103</v>
      </c>
      <c r="B104" s="81">
        <v>13</v>
      </c>
      <c r="C104" s="174" t="s">
        <v>93</v>
      </c>
      <c r="D104" s="175">
        <v>21.15</v>
      </c>
      <c r="E104" s="175">
        <v>20.89</v>
      </c>
      <c r="F104" s="39">
        <v>21.15</v>
      </c>
      <c r="G104" s="6">
        <v>8</v>
      </c>
      <c r="H104" s="6">
        <v>172</v>
      </c>
      <c r="I104" s="13" t="s">
        <v>13</v>
      </c>
      <c r="J104" s="61"/>
      <c r="K104">
        <f t="shared" si="9"/>
        <v>0</v>
      </c>
    </row>
    <row r="105" spans="1:11" ht="12.75">
      <c r="A105" s="47">
        <f t="shared" si="8"/>
        <v>104</v>
      </c>
      <c r="B105" s="81">
        <v>12</v>
      </c>
      <c r="C105" s="78" t="s">
        <v>139</v>
      </c>
      <c r="D105" s="38">
        <v>21.31</v>
      </c>
      <c r="E105" s="74">
        <v>20.57</v>
      </c>
      <c r="F105" s="39">
        <v>21.31</v>
      </c>
      <c r="G105" s="6">
        <v>9</v>
      </c>
      <c r="H105" s="6">
        <v>170</v>
      </c>
      <c r="I105" s="13" t="s">
        <v>6</v>
      </c>
      <c r="J105" s="61"/>
      <c r="K105">
        <f t="shared" si="9"/>
        <v>0</v>
      </c>
    </row>
    <row r="106" spans="1:11" ht="12.75">
      <c r="A106" s="47">
        <f t="shared" si="8"/>
        <v>105</v>
      </c>
      <c r="B106" s="143">
        <v>15</v>
      </c>
      <c r="C106" s="120" t="s">
        <v>79</v>
      </c>
      <c r="D106" s="89">
        <v>17.33</v>
      </c>
      <c r="E106" s="89">
        <v>21.52</v>
      </c>
      <c r="F106" s="39">
        <v>21.521733</v>
      </c>
      <c r="G106" s="6">
        <v>6</v>
      </c>
      <c r="H106" s="6">
        <v>174</v>
      </c>
      <c r="I106" s="12" t="s">
        <v>9</v>
      </c>
      <c r="J106" s="14"/>
      <c r="K106">
        <f t="shared" si="9"/>
        <v>0</v>
      </c>
    </row>
    <row r="107" spans="1:11" ht="12.75">
      <c r="A107" s="47">
        <f t="shared" si="8"/>
        <v>106</v>
      </c>
      <c r="B107" s="81">
        <v>13</v>
      </c>
      <c r="C107" s="174" t="s">
        <v>131</v>
      </c>
      <c r="D107" s="129">
        <v>21.63</v>
      </c>
      <c r="E107" s="129">
        <v>20.55</v>
      </c>
      <c r="F107" s="39">
        <v>21.63</v>
      </c>
      <c r="G107" s="6">
        <v>8</v>
      </c>
      <c r="H107" s="6">
        <v>170</v>
      </c>
      <c r="I107" s="13" t="s">
        <v>6</v>
      </c>
      <c r="J107" s="14"/>
      <c r="K107">
        <f t="shared" si="9"/>
        <v>0</v>
      </c>
    </row>
    <row r="108" spans="1:11" ht="12.75">
      <c r="A108" s="47">
        <f t="shared" si="8"/>
        <v>106</v>
      </c>
      <c r="B108" s="81">
        <v>15</v>
      </c>
      <c r="C108" s="189" t="s">
        <v>131</v>
      </c>
      <c r="D108" s="175">
        <v>20.91</v>
      </c>
      <c r="E108" s="175">
        <v>21.63</v>
      </c>
      <c r="F108" s="39">
        <v>21.63</v>
      </c>
      <c r="G108" s="6">
        <v>6</v>
      </c>
      <c r="H108" s="6">
        <v>171</v>
      </c>
      <c r="I108" s="13" t="s">
        <v>33</v>
      </c>
      <c r="J108" s="14"/>
      <c r="K108">
        <f t="shared" si="9"/>
        <v>0</v>
      </c>
    </row>
    <row r="109" spans="1:11" ht="12.75">
      <c r="A109" s="47">
        <f t="shared" si="8"/>
        <v>108</v>
      </c>
      <c r="B109" s="81">
        <v>14</v>
      </c>
      <c r="C109" s="65" t="s">
        <v>138</v>
      </c>
      <c r="D109" s="89">
        <v>21.98</v>
      </c>
      <c r="E109" s="89">
        <v>21.59</v>
      </c>
      <c r="F109" s="39">
        <v>21.982159</v>
      </c>
      <c r="G109" s="6">
        <v>7</v>
      </c>
      <c r="H109" s="6">
        <v>177</v>
      </c>
      <c r="I109" s="13" t="s">
        <v>12</v>
      </c>
      <c r="J109" s="61"/>
      <c r="K109">
        <f t="shared" si="9"/>
        <v>0</v>
      </c>
    </row>
    <row r="110" spans="1:11" ht="12.75">
      <c r="A110" s="47">
        <f t="shared" si="8"/>
        <v>109</v>
      </c>
      <c r="B110" s="81">
        <v>14</v>
      </c>
      <c r="C110" s="162" t="s">
        <v>125</v>
      </c>
      <c r="D110" s="171">
        <v>22.27</v>
      </c>
      <c r="E110" s="171">
        <v>21.16</v>
      </c>
      <c r="F110" s="39">
        <v>22.272116</v>
      </c>
      <c r="G110" s="6">
        <v>7</v>
      </c>
      <c r="H110" s="12">
        <v>173</v>
      </c>
      <c r="I110" s="13" t="s">
        <v>75</v>
      </c>
      <c r="J110" s="14"/>
      <c r="K110">
        <f t="shared" si="9"/>
        <v>0</v>
      </c>
    </row>
    <row r="111" spans="1:11" ht="12.75">
      <c r="A111" s="47">
        <f t="shared" si="8"/>
        <v>110</v>
      </c>
      <c r="B111" s="143">
        <v>17</v>
      </c>
      <c r="C111" s="138" t="s">
        <v>130</v>
      </c>
      <c r="D111" s="89">
        <v>22.36</v>
      </c>
      <c r="E111" s="89">
        <v>20.96</v>
      </c>
      <c r="F111" s="39">
        <v>22.362096</v>
      </c>
      <c r="G111" s="6">
        <v>5</v>
      </c>
      <c r="H111" s="12">
        <v>175</v>
      </c>
      <c r="I111" s="13" t="s">
        <v>3</v>
      </c>
      <c r="J111" s="61"/>
      <c r="K111">
        <f t="shared" si="9"/>
        <v>0</v>
      </c>
    </row>
    <row r="112" spans="1:11" ht="12.75">
      <c r="A112" s="47">
        <f t="shared" si="8"/>
        <v>111</v>
      </c>
      <c r="B112" s="81">
        <v>14</v>
      </c>
      <c r="C112" s="162" t="s">
        <v>125</v>
      </c>
      <c r="D112" s="74">
        <v>22.72</v>
      </c>
      <c r="E112" s="74">
        <v>22.38</v>
      </c>
      <c r="F112" s="39">
        <v>22.72</v>
      </c>
      <c r="G112" s="6">
        <v>7</v>
      </c>
      <c r="H112" s="6">
        <v>172</v>
      </c>
      <c r="I112" s="13" t="s">
        <v>13</v>
      </c>
      <c r="J112" s="14"/>
      <c r="K112">
        <f t="shared" si="9"/>
        <v>0</v>
      </c>
    </row>
    <row r="113" spans="1:11" ht="12.75">
      <c r="A113" s="47">
        <f t="shared" si="8"/>
        <v>112</v>
      </c>
      <c r="B113" s="81">
        <v>15</v>
      </c>
      <c r="C113" s="120" t="s">
        <v>139</v>
      </c>
      <c r="D113" s="89">
        <v>23.47</v>
      </c>
      <c r="E113" s="89">
        <v>20.29</v>
      </c>
      <c r="F113" s="117">
        <v>23.472029</v>
      </c>
      <c r="G113" s="118">
        <v>6</v>
      </c>
      <c r="H113" s="6">
        <v>177</v>
      </c>
      <c r="I113" s="13" t="s">
        <v>12</v>
      </c>
      <c r="J113" s="14"/>
      <c r="K113">
        <f t="shared" si="9"/>
        <v>0</v>
      </c>
    </row>
    <row r="114" spans="1:11" ht="12.75">
      <c r="A114" s="47">
        <f t="shared" si="8"/>
        <v>113</v>
      </c>
      <c r="B114" s="81">
        <v>10</v>
      </c>
      <c r="C114" s="162" t="s">
        <v>126</v>
      </c>
      <c r="D114" s="171">
        <v>23.52</v>
      </c>
      <c r="E114" s="171">
        <v>23.35</v>
      </c>
      <c r="F114" s="39">
        <v>23.522334999999998</v>
      </c>
      <c r="G114" s="6">
        <v>11</v>
      </c>
      <c r="H114" s="6">
        <v>176</v>
      </c>
      <c r="I114" s="13" t="s">
        <v>79</v>
      </c>
      <c r="J114" s="26"/>
      <c r="K114">
        <f t="shared" si="9"/>
        <v>0</v>
      </c>
    </row>
    <row r="115" spans="1:11" ht="12.75">
      <c r="A115" s="47">
        <f t="shared" si="8"/>
        <v>114</v>
      </c>
      <c r="B115" s="81">
        <v>16</v>
      </c>
      <c r="C115" s="124" t="s">
        <v>123</v>
      </c>
      <c r="D115" s="74">
        <v>21.65</v>
      </c>
      <c r="E115" s="38">
        <v>24.08</v>
      </c>
      <c r="F115" s="39">
        <v>24.08</v>
      </c>
      <c r="G115" s="6">
        <v>5</v>
      </c>
      <c r="H115" s="6">
        <v>171</v>
      </c>
      <c r="I115" s="13" t="s">
        <v>33</v>
      </c>
      <c r="J115" s="14"/>
      <c r="K115">
        <f t="shared" si="9"/>
        <v>0</v>
      </c>
    </row>
    <row r="116" spans="1:11" ht="12.75">
      <c r="A116" s="47">
        <f t="shared" si="8"/>
        <v>115</v>
      </c>
      <c r="B116" s="81">
        <v>11</v>
      </c>
      <c r="C116" s="121" t="s">
        <v>97</v>
      </c>
      <c r="D116" s="89">
        <v>19.13</v>
      </c>
      <c r="E116" s="89">
        <v>24.17</v>
      </c>
      <c r="F116" s="39">
        <v>24.171913</v>
      </c>
      <c r="G116" s="118">
        <v>10</v>
      </c>
      <c r="H116" s="6">
        <v>176</v>
      </c>
      <c r="I116" s="13" t="s">
        <v>79</v>
      </c>
      <c r="J116" s="14"/>
      <c r="K116">
        <f t="shared" si="9"/>
        <v>0</v>
      </c>
    </row>
    <row r="117" spans="1:11" ht="12.75">
      <c r="A117" s="47">
        <f t="shared" si="8"/>
        <v>116</v>
      </c>
      <c r="B117" s="81">
        <v>18</v>
      </c>
      <c r="C117" s="162" t="s">
        <v>146</v>
      </c>
      <c r="D117" s="74">
        <v>24.23</v>
      </c>
      <c r="E117" s="74">
        <v>19.03</v>
      </c>
      <c r="F117" s="39">
        <v>24.231903</v>
      </c>
      <c r="G117" s="6">
        <v>5</v>
      </c>
      <c r="H117" s="12">
        <v>175</v>
      </c>
      <c r="I117" s="13" t="s">
        <v>3</v>
      </c>
      <c r="J117" s="14"/>
      <c r="K117">
        <f t="shared" si="9"/>
        <v>0</v>
      </c>
    </row>
    <row r="118" spans="1:11" ht="12.75">
      <c r="A118" s="47">
        <f t="shared" si="8"/>
        <v>117</v>
      </c>
      <c r="B118" s="81">
        <v>14</v>
      </c>
      <c r="C118" s="65" t="s">
        <v>130</v>
      </c>
      <c r="D118" s="89">
        <v>24.25</v>
      </c>
      <c r="E118" s="89">
        <v>23.58</v>
      </c>
      <c r="F118" s="39">
        <v>24.25</v>
      </c>
      <c r="G118" s="6">
        <v>7</v>
      </c>
      <c r="H118" s="6">
        <v>170</v>
      </c>
      <c r="I118" s="13" t="s">
        <v>6</v>
      </c>
      <c r="J118" s="14"/>
      <c r="K118">
        <f t="shared" si="9"/>
        <v>0</v>
      </c>
    </row>
    <row r="119" spans="1:11" ht="12.75">
      <c r="A119" s="47">
        <f t="shared" si="8"/>
        <v>118</v>
      </c>
      <c r="B119" s="81">
        <v>16</v>
      </c>
      <c r="C119" s="64" t="s">
        <v>13</v>
      </c>
      <c r="D119" s="74">
        <v>26.02</v>
      </c>
      <c r="E119" s="74">
        <v>19.63</v>
      </c>
      <c r="F119" s="39">
        <v>26.021963</v>
      </c>
      <c r="G119" s="6">
        <v>5</v>
      </c>
      <c r="H119" s="6">
        <v>177</v>
      </c>
      <c r="I119" s="13" t="s">
        <v>12</v>
      </c>
      <c r="J119" s="14"/>
      <c r="K119">
        <f t="shared" si="9"/>
        <v>0</v>
      </c>
    </row>
    <row r="120" spans="1:11" ht="12.75">
      <c r="A120" s="47">
        <f t="shared" si="8"/>
        <v>119</v>
      </c>
      <c r="B120" s="105">
        <v>15</v>
      </c>
      <c r="C120" s="124" t="s">
        <v>123</v>
      </c>
      <c r="D120" s="27">
        <v>23.94</v>
      </c>
      <c r="E120" s="27">
        <v>26.27</v>
      </c>
      <c r="F120" s="39">
        <v>26.272394</v>
      </c>
      <c r="G120" s="12">
        <v>6</v>
      </c>
      <c r="H120" s="12">
        <v>173</v>
      </c>
      <c r="I120" s="13" t="s">
        <v>75</v>
      </c>
      <c r="J120" s="14"/>
      <c r="K120">
        <f t="shared" si="9"/>
        <v>0</v>
      </c>
    </row>
    <row r="121" spans="1:11" ht="12.75">
      <c r="A121" s="47">
        <f t="shared" si="8"/>
        <v>120</v>
      </c>
      <c r="B121" s="143">
        <v>12</v>
      </c>
      <c r="C121" s="137" t="s">
        <v>131</v>
      </c>
      <c r="D121" s="140">
        <v>26.55</v>
      </c>
      <c r="E121" s="141">
        <v>28.51</v>
      </c>
      <c r="F121" s="39">
        <v>28.512655000000002</v>
      </c>
      <c r="G121" s="6">
        <v>9</v>
      </c>
      <c r="H121" s="6">
        <v>176</v>
      </c>
      <c r="I121" s="13" t="s">
        <v>79</v>
      </c>
      <c r="J121" s="14"/>
      <c r="K121">
        <f t="shared" si="9"/>
        <v>0</v>
      </c>
    </row>
    <row r="122" spans="1:11" ht="12.75">
      <c r="A122" s="47">
        <f t="shared" si="8"/>
        <v>121</v>
      </c>
      <c r="B122" s="143">
        <v>15</v>
      </c>
      <c r="C122" s="137" t="s">
        <v>130</v>
      </c>
      <c r="D122" s="85">
        <v>24.45</v>
      </c>
      <c r="E122" s="210">
        <v>28.54</v>
      </c>
      <c r="F122" s="39">
        <v>28.54</v>
      </c>
      <c r="G122" s="6">
        <v>6</v>
      </c>
      <c r="H122" s="6">
        <v>172</v>
      </c>
      <c r="I122" s="13" t="s">
        <v>13</v>
      </c>
      <c r="J122" s="14"/>
      <c r="K122">
        <f t="shared" si="9"/>
        <v>0</v>
      </c>
    </row>
    <row r="123" spans="1:11" ht="12.75">
      <c r="A123" s="47">
        <f t="shared" si="8"/>
        <v>122</v>
      </c>
      <c r="B123" s="81">
        <v>16</v>
      </c>
      <c r="C123" s="162" t="s">
        <v>123</v>
      </c>
      <c r="D123" s="74">
        <v>29.01</v>
      </c>
      <c r="E123" s="74">
        <v>25.66</v>
      </c>
      <c r="F123" s="39">
        <v>29.012566000000003</v>
      </c>
      <c r="G123" s="6">
        <v>5</v>
      </c>
      <c r="H123" s="6">
        <v>174</v>
      </c>
      <c r="I123" s="12" t="s">
        <v>9</v>
      </c>
      <c r="J123" s="14"/>
      <c r="K123">
        <f t="shared" si="9"/>
        <v>0</v>
      </c>
    </row>
    <row r="124" spans="1:11" ht="12.75">
      <c r="A124" s="47">
        <f t="shared" si="8"/>
        <v>123</v>
      </c>
      <c r="B124" s="81">
        <v>16</v>
      </c>
      <c r="C124" s="162" t="s">
        <v>11</v>
      </c>
      <c r="D124" s="74">
        <v>29.33</v>
      </c>
      <c r="E124" s="74">
        <v>28.55</v>
      </c>
      <c r="F124" s="39">
        <v>29.33</v>
      </c>
      <c r="G124" s="6">
        <v>5</v>
      </c>
      <c r="H124" s="6">
        <v>172</v>
      </c>
      <c r="I124" s="13" t="s">
        <v>13</v>
      </c>
      <c r="J124" s="14"/>
      <c r="K124">
        <f t="shared" si="9"/>
        <v>0</v>
      </c>
    </row>
    <row r="125" spans="1:11" ht="12.75">
      <c r="A125" s="47">
        <f t="shared" si="8"/>
        <v>124</v>
      </c>
      <c r="B125" s="81">
        <v>13</v>
      </c>
      <c r="C125" s="78" t="s">
        <v>3</v>
      </c>
      <c r="D125" s="85">
        <v>29.62</v>
      </c>
      <c r="E125" s="10">
        <v>19.8</v>
      </c>
      <c r="F125" s="39">
        <v>29.62198</v>
      </c>
      <c r="G125" s="6">
        <v>8</v>
      </c>
      <c r="H125" s="6">
        <v>176</v>
      </c>
      <c r="I125" s="13" t="s">
        <v>79</v>
      </c>
      <c r="J125" s="14"/>
      <c r="K125">
        <f t="shared" si="9"/>
        <v>0</v>
      </c>
    </row>
    <row r="126" spans="1:11" ht="12.75">
      <c r="A126" s="47">
        <f t="shared" si="8"/>
        <v>125</v>
      </c>
      <c r="B126" s="143">
        <v>16</v>
      </c>
      <c r="C126" s="137" t="s">
        <v>13</v>
      </c>
      <c r="D126" s="89">
        <v>29.71</v>
      </c>
      <c r="E126" s="89">
        <v>29.71</v>
      </c>
      <c r="F126" s="117">
        <v>29.712971</v>
      </c>
      <c r="G126" s="6">
        <v>5</v>
      </c>
      <c r="H126" s="12">
        <v>173</v>
      </c>
      <c r="I126" s="13" t="s">
        <v>75</v>
      </c>
      <c r="J126" s="14"/>
      <c r="K126">
        <f t="shared" si="9"/>
        <v>0</v>
      </c>
    </row>
    <row r="127" spans="1:11" ht="12.75">
      <c r="A127" s="47">
        <f t="shared" si="8"/>
        <v>126</v>
      </c>
      <c r="B127" s="81">
        <v>17</v>
      </c>
      <c r="C127" s="65" t="s">
        <v>130</v>
      </c>
      <c r="D127" s="89">
        <v>32.5</v>
      </c>
      <c r="E127" s="89">
        <v>32.13</v>
      </c>
      <c r="F127" s="39">
        <v>32.503213</v>
      </c>
      <c r="G127" s="6">
        <v>5</v>
      </c>
      <c r="H127" s="12">
        <v>173</v>
      </c>
      <c r="I127" s="13" t="s">
        <v>75</v>
      </c>
      <c r="J127" s="14"/>
      <c r="K127">
        <f t="shared" si="9"/>
        <v>0</v>
      </c>
    </row>
    <row r="128" spans="1:11" ht="12.75">
      <c r="A128" s="47">
        <f t="shared" si="8"/>
        <v>127</v>
      </c>
      <c r="B128" s="81">
        <v>15</v>
      </c>
      <c r="C128" s="56" t="s">
        <v>142</v>
      </c>
      <c r="D128" s="74">
        <v>19.33</v>
      </c>
      <c r="E128" s="74">
        <v>46.4</v>
      </c>
      <c r="F128" s="39">
        <v>46.4</v>
      </c>
      <c r="G128" s="6">
        <v>6</v>
      </c>
      <c r="H128" s="6">
        <v>170</v>
      </c>
      <c r="I128" s="13" t="s">
        <v>6</v>
      </c>
      <c r="J128" s="14"/>
      <c r="K128">
        <f t="shared" si="9"/>
        <v>0</v>
      </c>
    </row>
    <row r="129" spans="1:11" ht="12.75">
      <c r="A129" s="47">
        <f t="shared" si="8"/>
        <v>128</v>
      </c>
      <c r="B129" s="81">
        <v>18</v>
      </c>
      <c r="C129" s="162" t="s">
        <v>130</v>
      </c>
      <c r="D129" s="171">
        <v>99.99</v>
      </c>
      <c r="E129" s="171">
        <v>99.99</v>
      </c>
      <c r="F129" s="39">
        <v>99.99999899999999</v>
      </c>
      <c r="G129" s="6">
        <v>5</v>
      </c>
      <c r="H129" s="6">
        <v>177</v>
      </c>
      <c r="I129" s="13" t="s">
        <v>12</v>
      </c>
      <c r="J129" s="61"/>
      <c r="K129">
        <f t="shared" si="9"/>
        <v>0</v>
      </c>
    </row>
    <row r="130" spans="1:11" ht="12.75">
      <c r="A130" s="47">
        <f aca="true" t="shared" si="10" ref="A130:A193">RANK(F130,F$1:F$31830,1)</f>
        <v>128</v>
      </c>
      <c r="B130" s="81">
        <v>18</v>
      </c>
      <c r="C130" s="162" t="s">
        <v>125</v>
      </c>
      <c r="D130" s="171">
        <v>99.99</v>
      </c>
      <c r="E130" s="171">
        <v>99.99</v>
      </c>
      <c r="F130" s="39">
        <v>99.99999899999999</v>
      </c>
      <c r="G130" s="6">
        <v>5</v>
      </c>
      <c r="H130" s="6">
        <v>177</v>
      </c>
      <c r="I130" s="13" t="s">
        <v>12</v>
      </c>
      <c r="J130" s="14"/>
      <c r="K130">
        <f aca="true" t="shared" si="11" ref="K130:K193">IF(C129=I129,1,0)</f>
        <v>0</v>
      </c>
    </row>
    <row r="131" spans="1:11" ht="12.75">
      <c r="A131" s="47" t="e">
        <f t="shared" si="10"/>
        <v>#VALUE!</v>
      </c>
      <c r="B131" s="81">
        <v>18</v>
      </c>
      <c r="C131" s="162" t="s">
        <v>7</v>
      </c>
      <c r="D131" s="74" t="s">
        <v>72</v>
      </c>
      <c r="E131" s="74" t="s">
        <v>72</v>
      </c>
      <c r="F131" s="39" t="s">
        <v>72</v>
      </c>
      <c r="G131" s="6">
        <v>5</v>
      </c>
      <c r="H131" s="6">
        <v>170</v>
      </c>
      <c r="I131" s="13" t="s">
        <v>6</v>
      </c>
      <c r="J131" s="61"/>
      <c r="K131">
        <f t="shared" si="11"/>
        <v>0</v>
      </c>
    </row>
    <row r="132" spans="1:11" ht="12.75">
      <c r="A132" s="47" t="e">
        <f t="shared" si="10"/>
        <v>#VALUE!</v>
      </c>
      <c r="B132" s="81">
        <v>18</v>
      </c>
      <c r="C132" s="162" t="s">
        <v>125</v>
      </c>
      <c r="D132" s="171" t="s">
        <v>72</v>
      </c>
      <c r="E132" s="171" t="s">
        <v>72</v>
      </c>
      <c r="F132" s="39" t="s">
        <v>72</v>
      </c>
      <c r="G132" s="6">
        <v>5</v>
      </c>
      <c r="H132" s="6">
        <v>170</v>
      </c>
      <c r="I132" s="13" t="s">
        <v>6</v>
      </c>
      <c r="J132" s="14"/>
      <c r="K132">
        <f t="shared" si="11"/>
        <v>0</v>
      </c>
    </row>
    <row r="133" spans="1:11" ht="12.75">
      <c r="A133" s="47" t="e">
        <f t="shared" si="10"/>
        <v>#VALUE!</v>
      </c>
      <c r="B133" s="81">
        <v>18</v>
      </c>
      <c r="C133" s="65" t="s">
        <v>79</v>
      </c>
      <c r="D133" s="38" t="s">
        <v>72</v>
      </c>
      <c r="E133" s="38" t="s">
        <v>72</v>
      </c>
      <c r="F133" s="39" t="s">
        <v>72</v>
      </c>
      <c r="G133" s="6">
        <v>5</v>
      </c>
      <c r="H133" s="6">
        <v>170</v>
      </c>
      <c r="I133" s="13" t="s">
        <v>6</v>
      </c>
      <c r="J133" s="61"/>
      <c r="K133">
        <f t="shared" si="11"/>
        <v>0</v>
      </c>
    </row>
    <row r="134" spans="1:11" ht="12.75">
      <c r="A134" s="47" t="e">
        <f t="shared" si="10"/>
        <v>#VALUE!</v>
      </c>
      <c r="B134" s="81">
        <v>18</v>
      </c>
      <c r="C134" s="78" t="s">
        <v>5</v>
      </c>
      <c r="D134" s="38" t="s">
        <v>72</v>
      </c>
      <c r="E134" s="38" t="s">
        <v>72</v>
      </c>
      <c r="F134" s="39" t="s">
        <v>72</v>
      </c>
      <c r="G134" s="6">
        <v>5</v>
      </c>
      <c r="H134" s="6">
        <v>171</v>
      </c>
      <c r="I134" s="13" t="s">
        <v>33</v>
      </c>
      <c r="J134" s="14"/>
      <c r="K134">
        <f t="shared" si="11"/>
        <v>0</v>
      </c>
    </row>
    <row r="135" spans="1:11" ht="12.75">
      <c r="A135" s="47" t="e">
        <f t="shared" si="10"/>
        <v>#VALUE!</v>
      </c>
      <c r="B135" s="81">
        <v>18</v>
      </c>
      <c r="C135" s="78" t="s">
        <v>125</v>
      </c>
      <c r="D135" s="85" t="s">
        <v>72</v>
      </c>
      <c r="E135" s="10" t="s">
        <v>72</v>
      </c>
      <c r="F135" s="39" t="s">
        <v>72</v>
      </c>
      <c r="G135" s="6">
        <v>5</v>
      </c>
      <c r="H135" s="6">
        <v>171</v>
      </c>
      <c r="I135" s="13" t="s">
        <v>33</v>
      </c>
      <c r="J135" s="14"/>
      <c r="K135">
        <f t="shared" si="11"/>
        <v>0</v>
      </c>
    </row>
    <row r="136" spans="1:11" ht="12.75">
      <c r="A136" s="47" t="e">
        <f t="shared" si="10"/>
        <v>#VALUE!</v>
      </c>
      <c r="B136" s="81">
        <v>18</v>
      </c>
      <c r="C136" s="137" t="s">
        <v>131</v>
      </c>
      <c r="D136" s="89" t="s">
        <v>72</v>
      </c>
      <c r="E136" s="89" t="s">
        <v>72</v>
      </c>
      <c r="F136" s="39" t="s">
        <v>72</v>
      </c>
      <c r="G136" s="6">
        <v>5</v>
      </c>
      <c r="H136" s="6">
        <v>172</v>
      </c>
      <c r="I136" s="13" t="s">
        <v>13</v>
      </c>
      <c r="J136" s="14"/>
      <c r="K136">
        <f t="shared" si="11"/>
        <v>0</v>
      </c>
    </row>
    <row r="137" spans="1:11" ht="12.75">
      <c r="A137" s="47" t="e">
        <f t="shared" si="10"/>
        <v>#VALUE!</v>
      </c>
      <c r="B137" s="81">
        <v>18</v>
      </c>
      <c r="C137" s="78" t="s">
        <v>141</v>
      </c>
      <c r="D137" s="74" t="s">
        <v>72</v>
      </c>
      <c r="E137" s="10" t="s">
        <v>72</v>
      </c>
      <c r="F137" s="39" t="s">
        <v>72</v>
      </c>
      <c r="G137" s="6">
        <v>5</v>
      </c>
      <c r="H137" s="6">
        <v>172</v>
      </c>
      <c r="I137" s="13" t="s">
        <v>13</v>
      </c>
      <c r="J137" s="14"/>
      <c r="K137">
        <f t="shared" si="11"/>
        <v>0</v>
      </c>
    </row>
    <row r="138" spans="1:11" ht="12.75">
      <c r="A138" s="47" t="e">
        <f t="shared" si="10"/>
        <v>#VALUE!</v>
      </c>
      <c r="B138" s="81">
        <v>19</v>
      </c>
      <c r="C138" s="174" t="s">
        <v>130</v>
      </c>
      <c r="D138" s="129" t="s">
        <v>72</v>
      </c>
      <c r="E138" s="129" t="s">
        <v>72</v>
      </c>
      <c r="F138" s="39" t="s">
        <v>72</v>
      </c>
      <c r="G138" s="6">
        <v>5</v>
      </c>
      <c r="H138" s="6">
        <v>174</v>
      </c>
      <c r="I138" s="12" t="s">
        <v>9</v>
      </c>
      <c r="J138" s="14"/>
      <c r="K138">
        <f t="shared" si="11"/>
        <v>0</v>
      </c>
    </row>
    <row r="139" spans="1:11" ht="12.75">
      <c r="A139" s="47" t="e">
        <f t="shared" si="10"/>
        <v>#VALUE!</v>
      </c>
      <c r="B139" s="81">
        <v>19</v>
      </c>
      <c r="C139" s="67" t="s">
        <v>118</v>
      </c>
      <c r="D139" s="74" t="s">
        <v>72</v>
      </c>
      <c r="E139" s="133">
        <v>16.61</v>
      </c>
      <c r="F139" s="39" t="s">
        <v>72</v>
      </c>
      <c r="G139" s="6">
        <v>5</v>
      </c>
      <c r="H139" s="6">
        <v>174</v>
      </c>
      <c r="I139" s="12" t="s">
        <v>9</v>
      </c>
      <c r="J139" s="14"/>
      <c r="K139">
        <f t="shared" si="11"/>
        <v>0</v>
      </c>
    </row>
    <row r="140" spans="1:11" ht="12.75">
      <c r="A140" s="47" t="e">
        <f t="shared" si="10"/>
        <v>#VALUE!</v>
      </c>
      <c r="B140" s="143">
        <v>19</v>
      </c>
      <c r="C140" s="119" t="s">
        <v>125</v>
      </c>
      <c r="D140" s="89" t="s">
        <v>72</v>
      </c>
      <c r="E140" s="89">
        <v>24.57</v>
      </c>
      <c r="F140" s="39" t="s">
        <v>72</v>
      </c>
      <c r="G140" s="6">
        <v>5</v>
      </c>
      <c r="H140" s="6">
        <v>174</v>
      </c>
      <c r="I140" s="12" t="s">
        <v>9</v>
      </c>
      <c r="J140" s="61"/>
      <c r="K140">
        <f t="shared" si="11"/>
        <v>0</v>
      </c>
    </row>
    <row r="141" spans="1:11" ht="12.75">
      <c r="A141" s="47" t="e">
        <f t="shared" si="10"/>
        <v>#VALUE!</v>
      </c>
      <c r="B141" s="81">
        <v>21</v>
      </c>
      <c r="C141" s="78" t="s">
        <v>29</v>
      </c>
      <c r="D141" s="85">
        <v>20.56</v>
      </c>
      <c r="E141" s="10" t="s">
        <v>72</v>
      </c>
      <c r="F141" s="39" t="s">
        <v>72</v>
      </c>
      <c r="G141" s="6">
        <v>5</v>
      </c>
      <c r="H141" s="12">
        <v>175</v>
      </c>
      <c r="I141" s="13" t="s">
        <v>3</v>
      </c>
      <c r="J141" s="14"/>
      <c r="K141">
        <f t="shared" si="11"/>
        <v>0</v>
      </c>
    </row>
    <row r="142" spans="1:11" ht="12.75">
      <c r="A142" s="47" t="e">
        <f t="shared" si="10"/>
        <v>#VALUE!</v>
      </c>
      <c r="B142" s="81">
        <v>21</v>
      </c>
      <c r="C142" s="174" t="s">
        <v>131</v>
      </c>
      <c r="D142" s="129" t="s">
        <v>72</v>
      </c>
      <c r="E142" s="129" t="s">
        <v>72</v>
      </c>
      <c r="F142" s="39" t="s">
        <v>72</v>
      </c>
      <c r="G142" s="6">
        <v>5</v>
      </c>
      <c r="H142" s="12">
        <v>175</v>
      </c>
      <c r="I142" s="13" t="s">
        <v>3</v>
      </c>
      <c r="J142" s="14"/>
      <c r="K142">
        <f t="shared" si="11"/>
        <v>0</v>
      </c>
    </row>
    <row r="143" spans="1:11" ht="12.75">
      <c r="A143" s="47" t="e">
        <f t="shared" si="10"/>
        <v>#VALUE!</v>
      </c>
      <c r="B143" s="81">
        <v>21</v>
      </c>
      <c r="C143" s="124" t="s">
        <v>97</v>
      </c>
      <c r="D143" s="27" t="s">
        <v>72</v>
      </c>
      <c r="E143" s="27" t="s">
        <v>72</v>
      </c>
      <c r="F143" s="39" t="s">
        <v>72</v>
      </c>
      <c r="G143" s="12">
        <v>5</v>
      </c>
      <c r="H143" s="12">
        <v>175</v>
      </c>
      <c r="I143" s="13" t="s">
        <v>3</v>
      </c>
      <c r="J143" s="14"/>
      <c r="K143">
        <f t="shared" si="11"/>
        <v>0</v>
      </c>
    </row>
    <row r="144" spans="1:11" ht="12.75">
      <c r="A144" s="47" t="e">
        <f t="shared" si="10"/>
        <v>#VALUE!</v>
      </c>
      <c r="B144" s="81">
        <v>19</v>
      </c>
      <c r="C144" s="123" t="s">
        <v>123</v>
      </c>
      <c r="D144" s="85" t="s">
        <v>72</v>
      </c>
      <c r="E144" s="85" t="s">
        <v>72</v>
      </c>
      <c r="F144" s="39" t="s">
        <v>72</v>
      </c>
      <c r="G144" s="6">
        <v>5</v>
      </c>
      <c r="H144" s="6">
        <v>176</v>
      </c>
      <c r="I144" s="13" t="s">
        <v>79</v>
      </c>
      <c r="J144" s="14"/>
      <c r="K144">
        <f t="shared" si="11"/>
        <v>0</v>
      </c>
    </row>
    <row r="145" spans="1:11" ht="12.75">
      <c r="A145" s="47" t="e">
        <f t="shared" si="10"/>
        <v>#VALUE!</v>
      </c>
      <c r="B145" s="81">
        <v>19</v>
      </c>
      <c r="C145" s="64" t="s">
        <v>9</v>
      </c>
      <c r="D145" s="170" t="s">
        <v>72</v>
      </c>
      <c r="E145" s="170" t="s">
        <v>72</v>
      </c>
      <c r="F145" s="39" t="s">
        <v>72</v>
      </c>
      <c r="G145" s="6">
        <v>5</v>
      </c>
      <c r="H145" s="6">
        <v>176</v>
      </c>
      <c r="I145" s="13" t="s">
        <v>79</v>
      </c>
      <c r="J145" s="61"/>
      <c r="K145">
        <f t="shared" si="11"/>
        <v>0</v>
      </c>
    </row>
    <row r="146" spans="1:11" ht="12.75">
      <c r="A146" s="47" t="e">
        <f t="shared" si="10"/>
        <v>#VALUE!</v>
      </c>
      <c r="B146" s="81">
        <v>19</v>
      </c>
      <c r="C146" s="78" t="s">
        <v>130</v>
      </c>
      <c r="D146" s="85" t="s">
        <v>72</v>
      </c>
      <c r="E146" s="10" t="s">
        <v>72</v>
      </c>
      <c r="F146" s="39" t="s">
        <v>72</v>
      </c>
      <c r="G146" s="6">
        <v>5</v>
      </c>
      <c r="H146" s="6">
        <v>176</v>
      </c>
      <c r="I146" s="13" t="s">
        <v>79</v>
      </c>
      <c r="J146" s="61"/>
      <c r="K146">
        <f t="shared" si="11"/>
        <v>0</v>
      </c>
    </row>
    <row r="147" spans="1:11" ht="12.75">
      <c r="A147" s="47" t="e">
        <f t="shared" si="10"/>
        <v>#VALUE!</v>
      </c>
      <c r="B147" s="105">
        <v>19</v>
      </c>
      <c r="C147" s="88" t="s">
        <v>11</v>
      </c>
      <c r="D147" s="89" t="s">
        <v>72</v>
      </c>
      <c r="E147" s="10" t="s">
        <v>72</v>
      </c>
      <c r="F147" s="39" t="s">
        <v>72</v>
      </c>
      <c r="G147" s="6">
        <v>5</v>
      </c>
      <c r="H147" s="6">
        <v>176</v>
      </c>
      <c r="I147" s="13" t="s">
        <v>79</v>
      </c>
      <c r="J147" s="14"/>
      <c r="K147">
        <f t="shared" si="11"/>
        <v>0</v>
      </c>
    </row>
    <row r="148" spans="1:11" ht="12.75">
      <c r="A148" s="47" t="e">
        <f t="shared" si="10"/>
        <v>#VALUE!</v>
      </c>
      <c r="B148" s="81">
        <v>19</v>
      </c>
      <c r="C148" s="174" t="s">
        <v>4</v>
      </c>
      <c r="D148" s="175" t="s">
        <v>72</v>
      </c>
      <c r="E148" s="175" t="s">
        <v>72</v>
      </c>
      <c r="F148" s="39" t="s">
        <v>72</v>
      </c>
      <c r="G148" s="6">
        <v>5</v>
      </c>
      <c r="H148" s="6">
        <v>176</v>
      </c>
      <c r="I148" s="13" t="s">
        <v>79</v>
      </c>
      <c r="J148" s="26"/>
      <c r="K148">
        <f t="shared" si="11"/>
        <v>0</v>
      </c>
    </row>
    <row r="149" spans="1:11" ht="12.75">
      <c r="A149" s="47" t="e">
        <f t="shared" si="10"/>
        <v>#VALUE!</v>
      </c>
      <c r="B149" s="81">
        <v>19</v>
      </c>
      <c r="C149" s="78" t="s">
        <v>148</v>
      </c>
      <c r="D149" s="85" t="s">
        <v>72</v>
      </c>
      <c r="E149" s="85" t="s">
        <v>72</v>
      </c>
      <c r="F149" s="39" t="s">
        <v>72</v>
      </c>
      <c r="G149" s="6">
        <v>5</v>
      </c>
      <c r="H149" s="6">
        <v>176</v>
      </c>
      <c r="I149" s="13" t="s">
        <v>79</v>
      </c>
      <c r="J149" s="14"/>
      <c r="K149">
        <f t="shared" si="11"/>
        <v>0</v>
      </c>
    </row>
    <row r="150" spans="1:11" ht="12.75">
      <c r="A150" s="47" t="e">
        <f t="shared" si="10"/>
        <v>#N/A</v>
      </c>
      <c r="B150" s="81"/>
      <c r="C150" s="78"/>
      <c r="D150" s="85"/>
      <c r="E150" s="10"/>
      <c r="F150" s="39"/>
      <c r="G150" s="6"/>
      <c r="H150" s="6"/>
      <c r="I150" s="13"/>
      <c r="J150" s="14"/>
      <c r="K150">
        <f t="shared" si="11"/>
        <v>0</v>
      </c>
    </row>
    <row r="151" spans="1:11" ht="12.75">
      <c r="A151" s="47" t="e">
        <f t="shared" si="10"/>
        <v>#N/A</v>
      </c>
      <c r="B151" s="81"/>
      <c r="C151" s="78"/>
      <c r="D151" s="85"/>
      <c r="E151" s="10"/>
      <c r="F151" s="39"/>
      <c r="G151" s="6"/>
      <c r="H151" s="6"/>
      <c r="I151" s="12"/>
      <c r="J151" s="14"/>
      <c r="K151">
        <f t="shared" si="11"/>
        <v>1</v>
      </c>
    </row>
    <row r="152" spans="1:11" ht="12.75">
      <c r="A152" s="47" t="e">
        <f t="shared" si="10"/>
        <v>#N/A</v>
      </c>
      <c r="B152" s="81"/>
      <c r="C152" s="65"/>
      <c r="D152" s="89"/>
      <c r="E152" s="89"/>
      <c r="F152" s="39"/>
      <c r="G152" s="118"/>
      <c r="H152" s="6"/>
      <c r="I152" s="12"/>
      <c r="J152" s="14"/>
      <c r="K152">
        <f t="shared" si="11"/>
        <v>1</v>
      </c>
    </row>
    <row r="153" spans="1:11" ht="12.75">
      <c r="A153" s="47" t="e">
        <f t="shared" si="10"/>
        <v>#N/A</v>
      </c>
      <c r="B153" s="81"/>
      <c r="C153" s="78"/>
      <c r="D153" s="38"/>
      <c r="E153" s="10"/>
      <c r="F153" s="39"/>
      <c r="G153" s="6"/>
      <c r="H153" s="6"/>
      <c r="I153" s="13"/>
      <c r="J153" s="14"/>
      <c r="K153">
        <f t="shared" si="11"/>
        <v>1</v>
      </c>
    </row>
    <row r="154" spans="1:11" ht="12.75">
      <c r="A154" s="47" t="e">
        <f t="shared" si="10"/>
        <v>#N/A</v>
      </c>
      <c r="B154" s="81"/>
      <c r="C154" s="88"/>
      <c r="D154" s="74"/>
      <c r="E154" s="74"/>
      <c r="F154" s="39"/>
      <c r="G154" s="6"/>
      <c r="H154" s="6"/>
      <c r="I154" s="13"/>
      <c r="J154" s="14"/>
      <c r="K154">
        <f t="shared" si="11"/>
        <v>1</v>
      </c>
    </row>
    <row r="155" spans="1:11" ht="12.75">
      <c r="A155" s="47" t="e">
        <f t="shared" si="10"/>
        <v>#N/A</v>
      </c>
      <c r="B155" s="81"/>
      <c r="C155" s="67"/>
      <c r="D155" s="74"/>
      <c r="E155" s="74"/>
      <c r="F155" s="39"/>
      <c r="G155" s="6"/>
      <c r="H155" s="6"/>
      <c r="I155" s="13"/>
      <c r="J155" s="14"/>
      <c r="K155">
        <f t="shared" si="11"/>
        <v>1</v>
      </c>
    </row>
    <row r="156" spans="1:11" ht="12.75">
      <c r="A156" s="47" t="e">
        <f t="shared" si="10"/>
        <v>#N/A</v>
      </c>
      <c r="B156" s="143"/>
      <c r="C156" s="137"/>
      <c r="D156" s="140"/>
      <c r="E156" s="140"/>
      <c r="F156" s="39"/>
      <c r="G156" s="6"/>
      <c r="H156" s="6"/>
      <c r="I156" s="13"/>
      <c r="J156" s="14"/>
      <c r="K156">
        <f t="shared" si="11"/>
        <v>1</v>
      </c>
    </row>
    <row r="157" spans="1:11" ht="12.75">
      <c r="A157" s="47" t="e">
        <f t="shared" si="10"/>
        <v>#N/A</v>
      </c>
      <c r="B157" s="161"/>
      <c r="C157" s="174"/>
      <c r="D157" s="175"/>
      <c r="E157" s="175"/>
      <c r="F157" s="39"/>
      <c r="G157" s="6"/>
      <c r="H157" s="6"/>
      <c r="I157" s="13"/>
      <c r="J157" s="14"/>
      <c r="K157">
        <f t="shared" si="11"/>
        <v>1</v>
      </c>
    </row>
    <row r="158" spans="1:11" ht="12.75">
      <c r="A158" s="47" t="e">
        <f t="shared" si="10"/>
        <v>#N/A</v>
      </c>
      <c r="B158" s="161"/>
      <c r="C158" s="162"/>
      <c r="D158" s="171"/>
      <c r="E158" s="171"/>
      <c r="F158" s="39"/>
      <c r="G158" s="6"/>
      <c r="H158" s="12"/>
      <c r="I158" s="13"/>
      <c r="J158" s="61"/>
      <c r="K158">
        <f t="shared" si="11"/>
        <v>1</v>
      </c>
    </row>
    <row r="159" spans="1:11" ht="12.75">
      <c r="A159" s="47" t="e">
        <f t="shared" si="10"/>
        <v>#N/A</v>
      </c>
      <c r="B159" s="161"/>
      <c r="C159" s="124"/>
      <c r="D159" s="38"/>
      <c r="E159" s="74"/>
      <c r="F159" s="39"/>
      <c r="G159" s="6"/>
      <c r="H159" s="6"/>
      <c r="I159" s="12"/>
      <c r="J159" s="61"/>
      <c r="K159">
        <f t="shared" si="11"/>
        <v>1</v>
      </c>
    </row>
    <row r="160" spans="1:11" ht="12.75">
      <c r="A160" s="47" t="e">
        <f t="shared" si="10"/>
        <v>#N/A</v>
      </c>
      <c r="B160" s="192"/>
      <c r="C160" s="120"/>
      <c r="D160" s="89"/>
      <c r="E160" s="89"/>
      <c r="F160" s="39"/>
      <c r="G160" s="6"/>
      <c r="H160" s="6"/>
      <c r="I160" s="13"/>
      <c r="J160" s="61"/>
      <c r="K160">
        <f t="shared" si="11"/>
        <v>1</v>
      </c>
    </row>
    <row r="161" spans="1:11" ht="12.75">
      <c r="A161" s="47" t="e">
        <f t="shared" si="10"/>
        <v>#N/A</v>
      </c>
      <c r="B161" s="161"/>
      <c r="C161" s="21"/>
      <c r="D161" s="74"/>
      <c r="E161" s="74"/>
      <c r="F161" s="39"/>
      <c r="G161" s="6"/>
      <c r="H161" s="6"/>
      <c r="I161" s="13"/>
      <c r="J161" s="14"/>
      <c r="K161">
        <f t="shared" si="11"/>
        <v>1</v>
      </c>
    </row>
    <row r="162" spans="1:11" ht="12.75">
      <c r="A162" s="47" t="e">
        <f t="shared" si="10"/>
        <v>#N/A</v>
      </c>
      <c r="B162" s="161"/>
      <c r="C162" s="176"/>
      <c r="D162" s="175"/>
      <c r="E162" s="175"/>
      <c r="F162" s="39"/>
      <c r="G162" s="6"/>
      <c r="H162" s="6"/>
      <c r="I162" s="13"/>
      <c r="J162" s="61"/>
      <c r="K162">
        <f t="shared" si="11"/>
        <v>1</v>
      </c>
    </row>
    <row r="163" spans="1:11" ht="12.75">
      <c r="A163" s="47" t="e">
        <f t="shared" si="10"/>
        <v>#N/A</v>
      </c>
      <c r="B163" s="161"/>
      <c r="C163" s="64"/>
      <c r="D163" s="170"/>
      <c r="E163" s="170"/>
      <c r="F163" s="39"/>
      <c r="G163" s="6"/>
      <c r="H163" s="12"/>
      <c r="I163" s="13"/>
      <c r="J163" s="61"/>
      <c r="K163">
        <f t="shared" si="11"/>
        <v>1</v>
      </c>
    </row>
    <row r="164" spans="1:11" ht="12.75">
      <c r="A164" s="47" t="e">
        <f t="shared" si="10"/>
        <v>#N/A</v>
      </c>
      <c r="B164" s="161"/>
      <c r="C164" s="78"/>
      <c r="D164" s="85"/>
      <c r="E164" s="10"/>
      <c r="F164" s="39"/>
      <c r="G164" s="6"/>
      <c r="H164" s="6"/>
      <c r="I164" s="12"/>
      <c r="J164" s="14"/>
      <c r="K164">
        <f t="shared" si="11"/>
        <v>1</v>
      </c>
    </row>
    <row r="165" spans="1:11" ht="12.75">
      <c r="A165" s="47" t="e">
        <f t="shared" si="10"/>
        <v>#N/A</v>
      </c>
      <c r="B165" s="161"/>
      <c r="C165" s="174"/>
      <c r="D165" s="129"/>
      <c r="E165" s="129"/>
      <c r="F165" s="39"/>
      <c r="G165" s="6"/>
      <c r="H165" s="6"/>
      <c r="I165" s="13"/>
      <c r="J165" s="14"/>
      <c r="K165">
        <f t="shared" si="11"/>
        <v>1</v>
      </c>
    </row>
    <row r="166" spans="1:11" ht="12.75">
      <c r="A166" s="47" t="e">
        <f t="shared" si="10"/>
        <v>#N/A</v>
      </c>
      <c r="B166" s="192"/>
      <c r="C166" s="137"/>
      <c r="D166" s="89"/>
      <c r="E166" s="89"/>
      <c r="F166" s="39"/>
      <c r="G166" s="6"/>
      <c r="H166" s="6"/>
      <c r="I166" s="13"/>
      <c r="J166" s="14"/>
      <c r="K166">
        <f t="shared" si="11"/>
        <v>1</v>
      </c>
    </row>
    <row r="167" spans="1:11" ht="12.75">
      <c r="A167" s="47" t="e">
        <f t="shared" si="10"/>
        <v>#N/A</v>
      </c>
      <c r="B167" s="161"/>
      <c r="C167" s="174"/>
      <c r="D167" s="129"/>
      <c r="E167" s="129"/>
      <c r="F167" s="39"/>
      <c r="G167" s="6"/>
      <c r="H167" s="6"/>
      <c r="I167" s="13"/>
      <c r="J167" s="61"/>
      <c r="K167">
        <f t="shared" si="11"/>
        <v>1</v>
      </c>
    </row>
    <row r="168" spans="1:11" ht="12.75">
      <c r="A168" s="47" t="e">
        <f t="shared" si="10"/>
        <v>#N/A</v>
      </c>
      <c r="B168" s="161"/>
      <c r="C168" s="123"/>
      <c r="D168" s="85"/>
      <c r="E168" s="85"/>
      <c r="F168" s="39"/>
      <c r="G168" s="6"/>
      <c r="H168" s="6"/>
      <c r="I168" s="12"/>
      <c r="J168" s="14"/>
      <c r="K168">
        <f t="shared" si="11"/>
        <v>1</v>
      </c>
    </row>
    <row r="169" spans="1:11" ht="12.75">
      <c r="A169" s="47" t="e">
        <f t="shared" si="10"/>
        <v>#N/A</v>
      </c>
      <c r="B169" s="161"/>
      <c r="C169" s="123"/>
      <c r="D169" s="85"/>
      <c r="E169" s="85"/>
      <c r="F169" s="39"/>
      <c r="G169" s="6"/>
      <c r="H169" s="6"/>
      <c r="I169" s="13"/>
      <c r="J169" s="61"/>
      <c r="K169">
        <f t="shared" si="11"/>
        <v>1</v>
      </c>
    </row>
    <row r="170" spans="1:11" ht="12.75">
      <c r="A170" s="47" t="e">
        <f t="shared" si="10"/>
        <v>#N/A</v>
      </c>
      <c r="B170" s="192"/>
      <c r="C170" s="119"/>
      <c r="D170" s="89"/>
      <c r="E170" s="89"/>
      <c r="F170" s="39"/>
      <c r="G170" s="6"/>
      <c r="H170" s="6"/>
      <c r="I170" s="12"/>
      <c r="J170" s="14"/>
      <c r="K170">
        <f t="shared" si="11"/>
        <v>1</v>
      </c>
    </row>
    <row r="171" spans="1:11" ht="12.75">
      <c r="A171" s="47" t="e">
        <f t="shared" si="10"/>
        <v>#N/A</v>
      </c>
      <c r="B171" s="143"/>
      <c r="C171" s="65"/>
      <c r="D171" s="89"/>
      <c r="E171" s="89"/>
      <c r="F171" s="39"/>
      <c r="G171" s="6"/>
      <c r="H171" s="6"/>
      <c r="I171" s="13"/>
      <c r="J171" s="14"/>
      <c r="K171">
        <f t="shared" si="11"/>
        <v>1</v>
      </c>
    </row>
    <row r="172" spans="1:11" ht="12.75">
      <c r="A172" s="47" t="e">
        <f t="shared" si="10"/>
        <v>#N/A</v>
      </c>
      <c r="B172" s="81"/>
      <c r="C172" s="56"/>
      <c r="D172" s="38"/>
      <c r="E172" s="74"/>
      <c r="F172" s="39"/>
      <c r="G172" s="6"/>
      <c r="H172" s="6"/>
      <c r="I172" s="13"/>
      <c r="J172" s="14"/>
      <c r="K172">
        <f t="shared" si="11"/>
        <v>1</v>
      </c>
    </row>
    <row r="173" spans="1:11" ht="12.75">
      <c r="A173" s="47" t="e">
        <f t="shared" si="10"/>
        <v>#N/A</v>
      </c>
      <c r="B173" s="81"/>
      <c r="C173" s="174"/>
      <c r="D173" s="129"/>
      <c r="E173" s="129"/>
      <c r="F173" s="39"/>
      <c r="G173" s="6"/>
      <c r="H173" s="6"/>
      <c r="I173" s="12"/>
      <c r="J173" s="61"/>
      <c r="K173">
        <f t="shared" si="11"/>
        <v>1</v>
      </c>
    </row>
    <row r="174" spans="1:11" ht="12.75">
      <c r="A174" s="47" t="e">
        <f t="shared" si="10"/>
        <v>#N/A</v>
      </c>
      <c r="B174" s="81"/>
      <c r="C174" s="174"/>
      <c r="D174" s="129"/>
      <c r="E174" s="129"/>
      <c r="F174" s="39"/>
      <c r="G174" s="6"/>
      <c r="H174" s="6"/>
      <c r="I174" s="12"/>
      <c r="J174" s="14"/>
      <c r="K174">
        <f t="shared" si="11"/>
        <v>1</v>
      </c>
    </row>
    <row r="175" spans="1:11" ht="12.75">
      <c r="A175" s="47" t="e">
        <f t="shared" si="10"/>
        <v>#N/A</v>
      </c>
      <c r="B175" s="143"/>
      <c r="C175" s="139"/>
      <c r="D175" s="140"/>
      <c r="E175" s="140"/>
      <c r="F175" s="144"/>
      <c r="G175" s="6"/>
      <c r="H175" s="6"/>
      <c r="I175" s="13"/>
      <c r="J175" s="14"/>
      <c r="K175">
        <f t="shared" si="11"/>
        <v>1</v>
      </c>
    </row>
    <row r="176" spans="1:11" ht="12.75">
      <c r="A176" s="47" t="e">
        <f t="shared" si="10"/>
        <v>#N/A</v>
      </c>
      <c r="B176" s="81"/>
      <c r="C176" s="174"/>
      <c r="D176" s="10"/>
      <c r="E176" s="10"/>
      <c r="F176" s="39"/>
      <c r="G176" s="6"/>
      <c r="H176" s="6"/>
      <c r="I176" s="13"/>
      <c r="J176" s="14"/>
      <c r="K176">
        <f t="shared" si="11"/>
        <v>1</v>
      </c>
    </row>
    <row r="177" spans="1:11" ht="12.75">
      <c r="A177" s="47" t="e">
        <f t="shared" si="10"/>
        <v>#N/A</v>
      </c>
      <c r="B177" s="81"/>
      <c r="C177" s="78"/>
      <c r="D177" s="74"/>
      <c r="E177" s="74"/>
      <c r="F177" s="39"/>
      <c r="G177" s="6"/>
      <c r="H177" s="6"/>
      <c r="I177" s="12"/>
      <c r="J177" s="14"/>
      <c r="K177">
        <f t="shared" si="11"/>
        <v>1</v>
      </c>
    </row>
    <row r="178" spans="1:11" ht="12.75">
      <c r="A178" s="47" t="e">
        <f t="shared" si="10"/>
        <v>#N/A</v>
      </c>
      <c r="B178" s="81"/>
      <c r="C178" s="162"/>
      <c r="D178" s="171"/>
      <c r="E178" s="171"/>
      <c r="F178" s="39"/>
      <c r="G178" s="6"/>
      <c r="H178" s="12"/>
      <c r="I178" s="12"/>
      <c r="J178" s="14"/>
      <c r="K178">
        <f t="shared" si="11"/>
        <v>1</v>
      </c>
    </row>
    <row r="179" spans="1:11" ht="12.75">
      <c r="A179" s="47" t="e">
        <f t="shared" si="10"/>
        <v>#N/A</v>
      </c>
      <c r="B179" s="81"/>
      <c r="C179" s="162"/>
      <c r="D179" s="171"/>
      <c r="E179" s="171"/>
      <c r="F179" s="39"/>
      <c r="G179" s="6"/>
      <c r="H179" s="6"/>
      <c r="I179" s="12"/>
      <c r="J179" s="14"/>
      <c r="K179">
        <f t="shared" si="11"/>
        <v>1</v>
      </c>
    </row>
    <row r="180" spans="1:11" ht="12.75">
      <c r="A180" s="47" t="e">
        <f t="shared" si="10"/>
        <v>#N/A</v>
      </c>
      <c r="B180" s="81"/>
      <c r="C180" s="56"/>
      <c r="D180" s="74"/>
      <c r="E180" s="74"/>
      <c r="F180" s="39"/>
      <c r="G180" s="6"/>
      <c r="H180" s="6"/>
      <c r="I180" s="12"/>
      <c r="J180" s="14"/>
      <c r="K180">
        <f t="shared" si="11"/>
        <v>1</v>
      </c>
    </row>
    <row r="181" spans="1:11" ht="12.75">
      <c r="A181" s="47" t="e">
        <f t="shared" si="10"/>
        <v>#N/A</v>
      </c>
      <c r="B181" s="81"/>
      <c r="C181" s="88"/>
      <c r="D181" s="38"/>
      <c r="E181" s="74"/>
      <c r="F181" s="39"/>
      <c r="G181" s="6"/>
      <c r="H181" s="6"/>
      <c r="I181" s="13"/>
      <c r="J181" s="14"/>
      <c r="K181">
        <f t="shared" si="11"/>
        <v>1</v>
      </c>
    </row>
    <row r="182" spans="1:11" ht="12.75">
      <c r="A182" s="47" t="e">
        <f t="shared" si="10"/>
        <v>#N/A</v>
      </c>
      <c r="B182" s="81"/>
      <c r="C182" s="78"/>
      <c r="D182" s="85"/>
      <c r="E182" s="10"/>
      <c r="F182" s="39"/>
      <c r="G182" s="6"/>
      <c r="H182" s="6"/>
      <c r="I182" s="13"/>
      <c r="J182" s="61"/>
      <c r="K182">
        <f t="shared" si="11"/>
        <v>1</v>
      </c>
    </row>
    <row r="183" spans="1:11" ht="12.75">
      <c r="A183" s="47" t="e">
        <f t="shared" si="10"/>
        <v>#N/A</v>
      </c>
      <c r="B183" s="81"/>
      <c r="C183" s="162"/>
      <c r="D183" s="171"/>
      <c r="E183" s="171"/>
      <c r="F183" s="39"/>
      <c r="G183" s="6"/>
      <c r="H183" s="6"/>
      <c r="I183" s="13"/>
      <c r="J183" s="14"/>
      <c r="K183">
        <f t="shared" si="11"/>
        <v>1</v>
      </c>
    </row>
    <row r="184" spans="1:11" ht="12.75">
      <c r="A184" s="47" t="e">
        <f t="shared" si="10"/>
        <v>#N/A</v>
      </c>
      <c r="B184" s="143"/>
      <c r="C184" s="137"/>
      <c r="D184" s="89"/>
      <c r="E184" s="89"/>
      <c r="F184" s="39"/>
      <c r="G184" s="6"/>
      <c r="H184" s="6"/>
      <c r="I184" s="13"/>
      <c r="J184" s="61"/>
      <c r="K184">
        <f t="shared" si="11"/>
        <v>1</v>
      </c>
    </row>
    <row r="185" spans="1:11" ht="12.75">
      <c r="A185" s="47" t="e">
        <f t="shared" si="10"/>
        <v>#N/A</v>
      </c>
      <c r="B185" s="81"/>
      <c r="C185" s="78"/>
      <c r="D185" s="85"/>
      <c r="E185" s="10"/>
      <c r="F185" s="39"/>
      <c r="G185" s="6"/>
      <c r="H185" s="6"/>
      <c r="I185" s="13"/>
      <c r="J185" s="14"/>
      <c r="K185">
        <f t="shared" si="11"/>
        <v>1</v>
      </c>
    </row>
    <row r="186" spans="1:11" ht="12.75">
      <c r="A186" s="47" t="e">
        <f t="shared" si="10"/>
        <v>#N/A</v>
      </c>
      <c r="B186" s="40"/>
      <c r="C186" s="162"/>
      <c r="D186" s="171"/>
      <c r="E186" s="171"/>
      <c r="F186" s="10"/>
      <c r="G186" s="6"/>
      <c r="H186" s="12"/>
      <c r="I186" s="13"/>
      <c r="J186" s="14"/>
      <c r="K186">
        <f t="shared" si="11"/>
        <v>1</v>
      </c>
    </row>
    <row r="187" spans="1:11" ht="12.75">
      <c r="A187" s="47" t="e">
        <f t="shared" si="10"/>
        <v>#N/A</v>
      </c>
      <c r="B187" s="40"/>
      <c r="C187" s="78"/>
      <c r="D187" s="85"/>
      <c r="E187" s="85"/>
      <c r="F187" s="10"/>
      <c r="G187" s="6"/>
      <c r="H187" s="6"/>
      <c r="I187" s="13"/>
      <c r="J187" s="61"/>
      <c r="K187">
        <f t="shared" si="11"/>
        <v>1</v>
      </c>
    </row>
    <row r="188" spans="1:11" ht="12.75">
      <c r="A188" s="47" t="e">
        <f t="shared" si="10"/>
        <v>#N/A</v>
      </c>
      <c r="B188" s="40"/>
      <c r="C188" s="162"/>
      <c r="D188" s="171"/>
      <c r="E188" s="171"/>
      <c r="F188" s="10"/>
      <c r="G188" s="6"/>
      <c r="H188" s="12"/>
      <c r="I188" s="13"/>
      <c r="J188" s="14"/>
      <c r="K188">
        <f t="shared" si="11"/>
        <v>1</v>
      </c>
    </row>
    <row r="189" spans="1:11" ht="12.75">
      <c r="A189" s="47" t="e">
        <f t="shared" si="10"/>
        <v>#N/A</v>
      </c>
      <c r="B189" s="40"/>
      <c r="C189" s="78"/>
      <c r="D189" s="85"/>
      <c r="E189" s="10"/>
      <c r="F189" s="10"/>
      <c r="G189" s="6"/>
      <c r="H189" s="6"/>
      <c r="I189" s="13"/>
      <c r="J189" s="14"/>
      <c r="K189">
        <f t="shared" si="11"/>
        <v>1</v>
      </c>
    </row>
    <row r="190" spans="1:11" ht="12.75">
      <c r="A190" s="47" t="e">
        <f t="shared" si="10"/>
        <v>#N/A</v>
      </c>
      <c r="B190" s="40"/>
      <c r="C190" s="162"/>
      <c r="D190" s="172"/>
      <c r="E190" s="170"/>
      <c r="F190" s="10"/>
      <c r="G190" s="6"/>
      <c r="H190" s="12"/>
      <c r="I190" s="13"/>
      <c r="J190" s="14"/>
      <c r="K190">
        <f t="shared" si="11"/>
        <v>1</v>
      </c>
    </row>
    <row r="191" spans="1:11" ht="12.75">
      <c r="A191" s="47" t="e">
        <f t="shared" si="10"/>
        <v>#N/A</v>
      </c>
      <c r="B191" s="40"/>
      <c r="C191" s="174"/>
      <c r="D191" s="129"/>
      <c r="E191" s="129"/>
      <c r="F191" s="10"/>
      <c r="G191" s="6"/>
      <c r="H191" s="6"/>
      <c r="I191" s="13"/>
      <c r="J191" s="14"/>
      <c r="K191">
        <f t="shared" si="11"/>
        <v>1</v>
      </c>
    </row>
    <row r="192" spans="1:11" ht="12.75">
      <c r="A192" s="47" t="e">
        <f t="shared" si="10"/>
        <v>#N/A</v>
      </c>
      <c r="B192" s="40"/>
      <c r="C192" s="65"/>
      <c r="D192" s="89"/>
      <c r="E192" s="89"/>
      <c r="F192" s="10"/>
      <c r="G192" s="118"/>
      <c r="H192" s="6"/>
      <c r="I192" s="13"/>
      <c r="J192" s="14"/>
      <c r="K192">
        <f t="shared" si="11"/>
        <v>1</v>
      </c>
    </row>
    <row r="193" spans="1:11" ht="12.75">
      <c r="A193" s="47" t="e">
        <f t="shared" si="10"/>
        <v>#N/A</v>
      </c>
      <c r="B193" s="40"/>
      <c r="C193" s="65"/>
      <c r="D193" s="89"/>
      <c r="E193" s="89"/>
      <c r="F193" s="10"/>
      <c r="G193" s="6"/>
      <c r="H193" s="6"/>
      <c r="I193" s="13"/>
      <c r="J193" s="14"/>
      <c r="K193">
        <f t="shared" si="11"/>
        <v>1</v>
      </c>
    </row>
    <row r="194" spans="1:11" ht="12.75">
      <c r="A194" s="47" t="e">
        <f aca="true" t="shared" si="12" ref="A194:A257">RANK(F194,F$1:F$31830,1)</f>
        <v>#N/A</v>
      </c>
      <c r="B194" s="40"/>
      <c r="C194" s="119"/>
      <c r="D194" s="89"/>
      <c r="E194" s="89"/>
      <c r="F194" s="10"/>
      <c r="G194" s="177"/>
      <c r="H194" s="12"/>
      <c r="I194" s="13"/>
      <c r="J194" s="26"/>
      <c r="K194">
        <f aca="true" t="shared" si="13" ref="K194:K229">IF(C193=I193,1,0)</f>
        <v>1</v>
      </c>
    </row>
    <row r="195" spans="1:11" ht="12.75">
      <c r="A195" s="47" t="e">
        <f t="shared" si="12"/>
        <v>#N/A</v>
      </c>
      <c r="B195" s="40"/>
      <c r="C195" s="174"/>
      <c r="D195" s="129"/>
      <c r="E195" s="129"/>
      <c r="F195" s="10"/>
      <c r="G195" s="6"/>
      <c r="H195" s="6"/>
      <c r="I195" s="13"/>
      <c r="J195" s="26"/>
      <c r="K195">
        <f t="shared" si="13"/>
        <v>1</v>
      </c>
    </row>
    <row r="196" spans="1:11" ht="12.75">
      <c r="A196" s="47" t="e">
        <f t="shared" si="12"/>
        <v>#N/A</v>
      </c>
      <c r="B196" s="40"/>
      <c r="C196" s="174"/>
      <c r="D196" s="175"/>
      <c r="E196" s="175"/>
      <c r="F196" s="10"/>
      <c r="G196" s="6"/>
      <c r="H196" s="6"/>
      <c r="I196" s="13"/>
      <c r="J196" s="26"/>
      <c r="K196">
        <f t="shared" si="13"/>
        <v>1</v>
      </c>
    </row>
    <row r="197" spans="1:11" ht="12.75">
      <c r="A197" s="47" t="e">
        <f t="shared" si="12"/>
        <v>#N/A</v>
      </c>
      <c r="B197" s="40"/>
      <c r="C197" s="162"/>
      <c r="D197" s="172"/>
      <c r="E197" s="170"/>
      <c r="F197" s="10"/>
      <c r="G197" s="6"/>
      <c r="H197" s="6"/>
      <c r="I197" s="13"/>
      <c r="J197" s="26"/>
      <c r="K197">
        <f t="shared" si="13"/>
        <v>1</v>
      </c>
    </row>
    <row r="198" spans="1:11" ht="12.75">
      <c r="A198" s="47" t="e">
        <f t="shared" si="12"/>
        <v>#N/A</v>
      </c>
      <c r="B198" s="136"/>
      <c r="C198" s="65"/>
      <c r="D198" s="89"/>
      <c r="E198" s="89"/>
      <c r="F198" s="10"/>
      <c r="G198" s="6"/>
      <c r="H198" s="6"/>
      <c r="I198" s="13"/>
      <c r="J198" s="26"/>
      <c r="K198">
        <f t="shared" si="13"/>
        <v>1</v>
      </c>
    </row>
    <row r="199" spans="1:11" ht="12.75">
      <c r="A199" s="47" t="e">
        <f t="shared" si="12"/>
        <v>#N/A</v>
      </c>
      <c r="B199" s="40"/>
      <c r="C199" s="78"/>
      <c r="D199" s="85"/>
      <c r="E199" s="85"/>
      <c r="F199" s="10"/>
      <c r="G199" s="6"/>
      <c r="H199" s="6"/>
      <c r="I199" s="13"/>
      <c r="J199" s="26"/>
      <c r="K199">
        <f t="shared" si="13"/>
        <v>1</v>
      </c>
    </row>
    <row r="200" spans="1:11" ht="12.75">
      <c r="A200" s="47" t="e">
        <f t="shared" si="12"/>
        <v>#N/A</v>
      </c>
      <c r="B200" s="40"/>
      <c r="C200" s="123"/>
      <c r="D200" s="85"/>
      <c r="E200" s="85"/>
      <c r="F200" s="10"/>
      <c r="G200" s="6"/>
      <c r="H200" s="6"/>
      <c r="I200" s="13"/>
      <c r="K200">
        <f t="shared" si="13"/>
        <v>1</v>
      </c>
    </row>
    <row r="201" spans="1:11" ht="12.75">
      <c r="A201" s="47" t="e">
        <f t="shared" si="12"/>
        <v>#N/A</v>
      </c>
      <c r="B201" s="40"/>
      <c r="C201" s="67"/>
      <c r="D201" s="10"/>
      <c r="E201" s="131"/>
      <c r="F201" s="10"/>
      <c r="G201" s="6"/>
      <c r="H201" s="6"/>
      <c r="I201" s="13"/>
      <c r="K201">
        <f t="shared" si="13"/>
        <v>1</v>
      </c>
    </row>
    <row r="202" spans="1:11" ht="12.75">
      <c r="A202" s="47" t="e">
        <f t="shared" si="12"/>
        <v>#N/A</v>
      </c>
      <c r="B202" s="40"/>
      <c r="C202" s="78"/>
      <c r="D202" s="38"/>
      <c r="E202" s="10"/>
      <c r="F202" s="10"/>
      <c r="G202" s="6"/>
      <c r="H202" s="6"/>
      <c r="I202" s="12"/>
      <c r="K202">
        <f t="shared" si="13"/>
        <v>1</v>
      </c>
    </row>
    <row r="203" spans="1:11" ht="12.75">
      <c r="A203" s="47" t="e">
        <f t="shared" si="12"/>
        <v>#N/A</v>
      </c>
      <c r="B203" s="40"/>
      <c r="C203" s="78"/>
      <c r="D203" s="85"/>
      <c r="E203" s="85"/>
      <c r="F203" s="10"/>
      <c r="G203" s="6"/>
      <c r="H203" s="6"/>
      <c r="I203" s="12"/>
      <c r="K203">
        <f t="shared" si="13"/>
        <v>1</v>
      </c>
    </row>
    <row r="204" spans="1:11" ht="12.75">
      <c r="A204" s="47" t="e">
        <f t="shared" si="12"/>
        <v>#N/A</v>
      </c>
      <c r="B204" s="40"/>
      <c r="C204" s="21"/>
      <c r="D204" s="171"/>
      <c r="E204" s="171"/>
      <c r="F204" s="10"/>
      <c r="G204" s="6"/>
      <c r="H204" s="6"/>
      <c r="I204" s="13"/>
      <c r="K204">
        <f t="shared" si="13"/>
        <v>1</v>
      </c>
    </row>
    <row r="205" spans="1:11" ht="12.75">
      <c r="A205" s="47" t="e">
        <f t="shared" si="12"/>
        <v>#N/A</v>
      </c>
      <c r="B205" s="40"/>
      <c r="C205" s="174"/>
      <c r="D205" s="10"/>
      <c r="E205" s="10"/>
      <c r="F205" s="10"/>
      <c r="G205" s="6"/>
      <c r="H205" s="6"/>
      <c r="I205" s="13"/>
      <c r="K205">
        <f t="shared" si="13"/>
        <v>1</v>
      </c>
    </row>
    <row r="206" spans="1:11" ht="12.75">
      <c r="A206" s="47" t="e">
        <f t="shared" si="12"/>
        <v>#N/A</v>
      </c>
      <c r="B206" s="40"/>
      <c r="C206" s="174"/>
      <c r="D206" s="10"/>
      <c r="E206" s="10"/>
      <c r="F206" s="10"/>
      <c r="G206" s="6"/>
      <c r="H206" s="6"/>
      <c r="I206" s="13"/>
      <c r="K206">
        <f t="shared" si="13"/>
        <v>1</v>
      </c>
    </row>
    <row r="207" spans="1:11" ht="12.75">
      <c r="A207" s="47" t="e">
        <f t="shared" si="12"/>
        <v>#N/A</v>
      </c>
      <c r="B207" s="40"/>
      <c r="C207" s="162"/>
      <c r="D207" s="74"/>
      <c r="E207" s="74"/>
      <c r="F207" s="10"/>
      <c r="G207" s="6"/>
      <c r="H207" s="6"/>
      <c r="I207" s="13"/>
      <c r="K207">
        <f t="shared" si="13"/>
        <v>1</v>
      </c>
    </row>
    <row r="208" spans="1:11" ht="12.75">
      <c r="A208" s="47" t="e">
        <f t="shared" si="12"/>
        <v>#N/A</v>
      </c>
      <c r="B208" s="40"/>
      <c r="C208" s="162"/>
      <c r="D208" s="74"/>
      <c r="E208" s="74"/>
      <c r="F208" s="10"/>
      <c r="G208" s="6"/>
      <c r="H208" s="6"/>
      <c r="I208" s="13"/>
      <c r="K208">
        <f t="shared" si="13"/>
        <v>1</v>
      </c>
    </row>
    <row r="209" spans="1:11" ht="12.75">
      <c r="A209" s="47" t="e">
        <f t="shared" si="12"/>
        <v>#N/A</v>
      </c>
      <c r="B209" s="40"/>
      <c r="C209" s="162"/>
      <c r="D209" s="74"/>
      <c r="E209" s="74"/>
      <c r="F209" s="10"/>
      <c r="G209" s="6"/>
      <c r="H209" s="6"/>
      <c r="I209" s="13"/>
      <c r="K209">
        <f t="shared" si="13"/>
        <v>1</v>
      </c>
    </row>
    <row r="210" spans="1:11" ht="12.75">
      <c r="A210" s="47" t="e">
        <f t="shared" si="12"/>
        <v>#N/A</v>
      </c>
      <c r="B210" s="40"/>
      <c r="C210" s="67"/>
      <c r="D210" s="74"/>
      <c r="E210" s="74"/>
      <c r="F210" s="10"/>
      <c r="G210" s="6"/>
      <c r="H210" s="6"/>
      <c r="I210" s="13"/>
      <c r="K210">
        <f t="shared" si="13"/>
        <v>1</v>
      </c>
    </row>
    <row r="211" spans="1:11" ht="12.75">
      <c r="A211" s="47" t="e">
        <f t="shared" si="12"/>
        <v>#N/A</v>
      </c>
      <c r="B211" s="40"/>
      <c r="C211" s="21"/>
      <c r="D211" s="74"/>
      <c r="E211" s="74"/>
      <c r="F211" s="10"/>
      <c r="G211" s="6"/>
      <c r="H211" s="6"/>
      <c r="I211" s="13"/>
      <c r="K211">
        <f t="shared" si="13"/>
        <v>1</v>
      </c>
    </row>
    <row r="212" spans="1:11" ht="12.75">
      <c r="A212" s="47" t="e">
        <f t="shared" si="12"/>
        <v>#N/A</v>
      </c>
      <c r="B212" s="40"/>
      <c r="C212" s="162"/>
      <c r="D212" s="74"/>
      <c r="E212" s="74"/>
      <c r="F212" s="10"/>
      <c r="G212" s="6"/>
      <c r="H212" s="6"/>
      <c r="I212" s="13"/>
      <c r="K212">
        <f t="shared" si="13"/>
        <v>1</v>
      </c>
    </row>
    <row r="213" spans="1:11" ht="12.75">
      <c r="A213" s="47" t="e">
        <f t="shared" si="12"/>
        <v>#N/A</v>
      </c>
      <c r="B213" s="40"/>
      <c r="C213" s="162"/>
      <c r="D213" s="74"/>
      <c r="E213" s="74"/>
      <c r="F213" s="10"/>
      <c r="G213" s="6"/>
      <c r="H213" s="6"/>
      <c r="I213" s="13"/>
      <c r="K213">
        <f t="shared" si="13"/>
        <v>1</v>
      </c>
    </row>
    <row r="214" spans="1:11" ht="12.75">
      <c r="A214" s="47" t="e">
        <f t="shared" si="12"/>
        <v>#N/A</v>
      </c>
      <c r="B214" s="40"/>
      <c r="C214" s="21"/>
      <c r="D214" s="171"/>
      <c r="E214" s="171"/>
      <c r="F214" s="10"/>
      <c r="G214" s="6"/>
      <c r="H214" s="12"/>
      <c r="I214" s="12"/>
      <c r="K214">
        <f t="shared" si="13"/>
        <v>1</v>
      </c>
    </row>
    <row r="215" spans="1:11" ht="12.75">
      <c r="A215" s="47" t="e">
        <f t="shared" si="12"/>
        <v>#N/A</v>
      </c>
      <c r="B215" s="40"/>
      <c r="C215" s="162"/>
      <c r="D215" s="169"/>
      <c r="E215" s="169"/>
      <c r="F215" s="10"/>
      <c r="G215" s="6"/>
      <c r="H215" s="12"/>
      <c r="I215" s="12"/>
      <c r="K215">
        <f t="shared" si="13"/>
        <v>1</v>
      </c>
    </row>
    <row r="216" spans="1:11" ht="12.75">
      <c r="A216" s="47" t="e">
        <f t="shared" si="12"/>
        <v>#N/A</v>
      </c>
      <c r="B216" s="40"/>
      <c r="C216" s="162"/>
      <c r="D216" s="169"/>
      <c r="E216" s="169"/>
      <c r="F216" s="10"/>
      <c r="G216" s="6"/>
      <c r="H216" s="12"/>
      <c r="I216" s="12"/>
      <c r="K216">
        <f t="shared" si="13"/>
        <v>1</v>
      </c>
    </row>
    <row r="217" spans="1:11" ht="12.75">
      <c r="A217" s="47" t="e">
        <f t="shared" si="12"/>
        <v>#N/A</v>
      </c>
      <c r="B217" s="40"/>
      <c r="C217" s="162"/>
      <c r="D217" s="169"/>
      <c r="E217" s="169"/>
      <c r="F217" s="10"/>
      <c r="G217" s="6"/>
      <c r="H217" s="6"/>
      <c r="I217" s="13"/>
      <c r="K217">
        <f t="shared" si="13"/>
        <v>1</v>
      </c>
    </row>
    <row r="218" spans="1:11" ht="12.75">
      <c r="A218" s="47" t="e">
        <f t="shared" si="12"/>
        <v>#N/A</v>
      </c>
      <c r="B218" s="40"/>
      <c r="C218" s="162"/>
      <c r="D218" s="169"/>
      <c r="E218" s="169"/>
      <c r="F218" s="10"/>
      <c r="G218" s="6"/>
      <c r="H218" s="6"/>
      <c r="I218" s="13"/>
      <c r="K218">
        <f t="shared" si="13"/>
        <v>1</v>
      </c>
    </row>
    <row r="219" spans="1:11" ht="12.75">
      <c r="A219" s="104" t="e">
        <f t="shared" si="12"/>
        <v>#N/A</v>
      </c>
      <c r="B219" s="40"/>
      <c r="C219" s="162"/>
      <c r="D219" s="169"/>
      <c r="E219" s="173"/>
      <c r="F219" s="10"/>
      <c r="G219" s="6"/>
      <c r="H219" s="6"/>
      <c r="I219" s="13"/>
      <c r="K219">
        <f t="shared" si="13"/>
        <v>1</v>
      </c>
    </row>
    <row r="220" spans="1:11" ht="12.75">
      <c r="A220" s="13" t="e">
        <f t="shared" si="12"/>
        <v>#N/A</v>
      </c>
      <c r="B220" s="40"/>
      <c r="C220" s="174"/>
      <c r="D220" s="129"/>
      <c r="E220" s="85"/>
      <c r="F220" s="10"/>
      <c r="G220" s="6"/>
      <c r="H220" s="6"/>
      <c r="I220" s="13"/>
      <c r="K220">
        <f t="shared" si="13"/>
        <v>1</v>
      </c>
    </row>
    <row r="221" spans="1:12" ht="12.75">
      <c r="A221" s="13" t="e">
        <f t="shared" si="12"/>
        <v>#N/A</v>
      </c>
      <c r="B221" s="40"/>
      <c r="C221" s="174"/>
      <c r="D221" s="129"/>
      <c r="E221" s="129"/>
      <c r="F221" s="54"/>
      <c r="G221" s="6"/>
      <c r="H221" s="6"/>
      <c r="I221" s="13"/>
      <c r="J221" s="61"/>
      <c r="K221">
        <f t="shared" si="13"/>
        <v>1</v>
      </c>
      <c r="L221" s="11"/>
    </row>
    <row r="222" spans="1:12" ht="12.75">
      <c r="A222" s="13" t="e">
        <f t="shared" si="12"/>
        <v>#N/A</v>
      </c>
      <c r="B222" s="40"/>
      <c r="C222" s="174"/>
      <c r="D222" s="129"/>
      <c r="E222" s="129"/>
      <c r="F222" s="54"/>
      <c r="G222" s="6"/>
      <c r="H222" s="6"/>
      <c r="I222" s="13"/>
      <c r="J222" s="61"/>
      <c r="K222">
        <f t="shared" si="13"/>
        <v>1</v>
      </c>
      <c r="L222" s="11"/>
    </row>
    <row r="223" spans="1:12" ht="12.75">
      <c r="A223" s="13" t="e">
        <f t="shared" si="12"/>
        <v>#N/A</v>
      </c>
      <c r="B223" s="40"/>
      <c r="C223" s="128"/>
      <c r="D223" s="129"/>
      <c r="E223" s="129"/>
      <c r="F223" s="54"/>
      <c r="G223" s="118"/>
      <c r="H223" s="6"/>
      <c r="I223" s="13"/>
      <c r="J223" s="61"/>
      <c r="K223">
        <f t="shared" si="13"/>
        <v>1</v>
      </c>
      <c r="L223" s="11"/>
    </row>
    <row r="224" spans="1:12" ht="12.75">
      <c r="A224" s="13" t="e">
        <f t="shared" si="12"/>
        <v>#N/A</v>
      </c>
      <c r="B224" s="40"/>
      <c r="C224" s="65"/>
      <c r="D224" s="89"/>
      <c r="E224" s="89"/>
      <c r="F224" s="54"/>
      <c r="G224" s="6"/>
      <c r="H224" s="6"/>
      <c r="I224" s="13"/>
      <c r="J224" s="61"/>
      <c r="K224">
        <f t="shared" si="13"/>
        <v>1</v>
      </c>
      <c r="L224" s="11"/>
    </row>
    <row r="225" spans="1:12" ht="12.75">
      <c r="A225" s="13" t="e">
        <f t="shared" si="12"/>
        <v>#N/A</v>
      </c>
      <c r="B225" s="136"/>
      <c r="C225" s="56"/>
      <c r="D225" s="89"/>
      <c r="E225" s="89"/>
      <c r="F225" s="178"/>
      <c r="G225" s="6"/>
      <c r="H225" s="6"/>
      <c r="I225" s="13"/>
      <c r="J225" s="61"/>
      <c r="K225">
        <f t="shared" si="13"/>
        <v>1</v>
      </c>
      <c r="L225" s="11"/>
    </row>
    <row r="226" spans="1:12" ht="12.75">
      <c r="A226" s="13" t="e">
        <f t="shared" si="12"/>
        <v>#N/A</v>
      </c>
      <c r="B226" s="136"/>
      <c r="C226" s="137"/>
      <c r="D226" s="140"/>
      <c r="E226" s="140"/>
      <c r="F226" s="54"/>
      <c r="G226" s="6"/>
      <c r="H226" s="6"/>
      <c r="I226" s="13"/>
      <c r="J226" s="61"/>
      <c r="K226">
        <f t="shared" si="13"/>
        <v>1</v>
      </c>
      <c r="L226" s="11"/>
    </row>
    <row r="227" spans="1:12" ht="12.75">
      <c r="A227" s="13" t="e">
        <f t="shared" si="12"/>
        <v>#N/A</v>
      </c>
      <c r="B227" s="40"/>
      <c r="C227" s="65"/>
      <c r="D227" s="89"/>
      <c r="E227" s="89"/>
      <c r="F227" s="54"/>
      <c r="G227" s="118"/>
      <c r="H227" s="6"/>
      <c r="I227" s="13"/>
      <c r="J227" s="61"/>
      <c r="K227">
        <f t="shared" si="13"/>
        <v>1</v>
      </c>
      <c r="L227" s="11"/>
    </row>
    <row r="228" spans="1:12" ht="12.75">
      <c r="A228" s="13" t="e">
        <f t="shared" si="12"/>
        <v>#N/A</v>
      </c>
      <c r="B228" s="136"/>
      <c r="C228" s="139"/>
      <c r="D228" s="89"/>
      <c r="E228" s="89"/>
      <c r="F228" s="178"/>
      <c r="G228" s="6"/>
      <c r="H228" s="6"/>
      <c r="I228" s="13"/>
      <c r="J228" s="61"/>
      <c r="K228">
        <f t="shared" si="13"/>
        <v>1</v>
      </c>
      <c r="L228" s="11"/>
    </row>
    <row r="229" spans="1:12" ht="12.75">
      <c r="A229" s="13" t="e">
        <f t="shared" si="12"/>
        <v>#N/A</v>
      </c>
      <c r="B229" s="40"/>
      <c r="C229" s="78"/>
      <c r="D229" s="74"/>
      <c r="E229" s="74"/>
      <c r="F229" s="54"/>
      <c r="G229" s="6"/>
      <c r="H229" s="6"/>
      <c r="I229" s="13"/>
      <c r="J229" s="61"/>
      <c r="K229">
        <f t="shared" si="13"/>
        <v>1</v>
      </c>
      <c r="L229" s="11"/>
    </row>
    <row r="230" spans="1:12" ht="12.75">
      <c r="A230" s="13" t="e">
        <f t="shared" si="12"/>
        <v>#N/A</v>
      </c>
      <c r="B230" s="40"/>
      <c r="C230" s="78"/>
      <c r="D230" s="85"/>
      <c r="E230" s="85"/>
      <c r="F230" s="54"/>
      <c r="G230" s="6"/>
      <c r="H230" s="6"/>
      <c r="I230" s="13"/>
      <c r="J230" s="61"/>
      <c r="K230" s="11"/>
      <c r="L230" s="11"/>
    </row>
    <row r="231" spans="1:12" ht="12.75">
      <c r="A231" s="13" t="e">
        <f t="shared" si="12"/>
        <v>#N/A</v>
      </c>
      <c r="B231" s="40"/>
      <c r="C231" s="162"/>
      <c r="D231" s="38"/>
      <c r="E231" s="38"/>
      <c r="F231" s="54"/>
      <c r="G231" s="6"/>
      <c r="H231" s="6"/>
      <c r="I231" s="13"/>
      <c r="J231" s="61"/>
      <c r="K231" s="11"/>
      <c r="L231" s="11"/>
    </row>
    <row r="232" spans="1:12" ht="12.75">
      <c r="A232" s="13" t="e">
        <f t="shared" si="12"/>
        <v>#N/A</v>
      </c>
      <c r="B232" s="40"/>
      <c r="C232" s="65"/>
      <c r="D232" s="89"/>
      <c r="E232" s="89"/>
      <c r="F232" s="54"/>
      <c r="G232" s="6"/>
      <c r="H232" s="6"/>
      <c r="I232" s="13"/>
      <c r="J232" s="61"/>
      <c r="K232" s="11"/>
      <c r="L232" s="11"/>
    </row>
    <row r="233" spans="1:12" ht="12.75">
      <c r="A233" s="13" t="e">
        <f t="shared" si="12"/>
        <v>#N/A</v>
      </c>
      <c r="B233" s="40"/>
      <c r="C233" s="120"/>
      <c r="D233" s="89"/>
      <c r="E233" s="89"/>
      <c r="F233" s="178"/>
      <c r="G233" s="118"/>
      <c r="H233" s="6"/>
      <c r="I233" s="13"/>
      <c r="J233" s="61"/>
      <c r="K233" s="11"/>
      <c r="L233" s="11"/>
    </row>
    <row r="234" spans="1:12" ht="12.75">
      <c r="A234" s="13" t="e">
        <f t="shared" si="12"/>
        <v>#N/A</v>
      </c>
      <c r="B234" s="40"/>
      <c r="C234" s="128"/>
      <c r="D234" s="129"/>
      <c r="E234" s="129"/>
      <c r="F234" s="54"/>
      <c r="G234" s="118"/>
      <c r="H234" s="12"/>
      <c r="I234" s="12"/>
      <c r="J234" s="61"/>
      <c r="K234" s="11"/>
      <c r="L234" s="11"/>
    </row>
    <row r="235" spans="1:12" ht="12.75">
      <c r="A235" s="13" t="e">
        <f t="shared" si="12"/>
        <v>#N/A</v>
      </c>
      <c r="B235" s="40"/>
      <c r="C235" s="67"/>
      <c r="D235" s="74"/>
      <c r="E235" s="133"/>
      <c r="F235" s="54"/>
      <c r="G235" s="6"/>
      <c r="H235" s="12"/>
      <c r="I235" s="12"/>
      <c r="J235" s="61"/>
      <c r="K235" s="11"/>
      <c r="L235" s="11"/>
    </row>
    <row r="236" spans="1:12" ht="12.75">
      <c r="A236" s="13" t="e">
        <f t="shared" si="12"/>
        <v>#N/A</v>
      </c>
      <c r="B236" s="40"/>
      <c r="C236" s="174"/>
      <c r="D236" s="10"/>
      <c r="E236" s="10"/>
      <c r="F236" s="54"/>
      <c r="G236" s="6"/>
      <c r="H236" s="6"/>
      <c r="I236" s="13"/>
      <c r="J236" s="61"/>
      <c r="K236" s="11"/>
      <c r="L236" s="11"/>
    </row>
    <row r="237" spans="1:12" ht="12.75">
      <c r="A237" s="13" t="e">
        <f t="shared" si="12"/>
        <v>#N/A</v>
      </c>
      <c r="B237" s="40"/>
      <c r="C237" s="174"/>
      <c r="D237" s="10"/>
      <c r="E237" s="10"/>
      <c r="F237" s="54"/>
      <c r="G237" s="6"/>
      <c r="H237" s="6"/>
      <c r="I237" s="13"/>
      <c r="J237" s="61"/>
      <c r="K237" s="11"/>
      <c r="L237" s="11"/>
    </row>
    <row r="238" spans="1:12" ht="12.75">
      <c r="A238" s="13" t="e">
        <f t="shared" si="12"/>
        <v>#N/A</v>
      </c>
      <c r="B238" s="40"/>
      <c r="C238" s="174"/>
      <c r="D238" s="10"/>
      <c r="E238" s="10"/>
      <c r="F238" s="54"/>
      <c r="G238" s="6"/>
      <c r="H238" s="6"/>
      <c r="I238" s="13"/>
      <c r="J238" s="61"/>
      <c r="K238" s="11"/>
      <c r="L238" s="11"/>
    </row>
    <row r="239" spans="1:9" ht="12.75">
      <c r="A239" s="13" t="e">
        <f t="shared" si="12"/>
        <v>#N/A</v>
      </c>
      <c r="B239" s="40"/>
      <c r="C239" s="174"/>
      <c r="D239" s="10"/>
      <c r="E239" s="10"/>
      <c r="F239" s="54"/>
      <c r="G239" s="6"/>
      <c r="H239" s="6"/>
      <c r="I239" s="13"/>
    </row>
    <row r="240" spans="1:9" ht="12.75">
      <c r="A240" s="13" t="e">
        <f t="shared" si="12"/>
        <v>#N/A</v>
      </c>
      <c r="B240" s="40"/>
      <c r="C240" s="78"/>
      <c r="D240" s="85"/>
      <c r="E240" s="10"/>
      <c r="F240" s="54"/>
      <c r="G240" s="6"/>
      <c r="H240" s="6"/>
      <c r="I240" s="13"/>
    </row>
    <row r="241" spans="1:9" ht="12.75">
      <c r="A241" s="13" t="e">
        <f t="shared" si="12"/>
        <v>#N/A</v>
      </c>
      <c r="B241" s="40"/>
      <c r="C241" s="56"/>
      <c r="D241" s="38"/>
      <c r="E241" s="74"/>
      <c r="F241" s="10"/>
      <c r="G241" s="6"/>
      <c r="H241" s="6"/>
      <c r="I241" s="13"/>
    </row>
    <row r="242" spans="1:9" ht="12.75">
      <c r="A242" s="13" t="e">
        <f t="shared" si="12"/>
        <v>#N/A</v>
      </c>
      <c r="B242" s="13"/>
      <c r="C242" s="124"/>
      <c r="D242" s="27"/>
      <c r="E242" s="27"/>
      <c r="F242" s="10"/>
      <c r="G242" s="12"/>
      <c r="H242" s="6"/>
      <c r="I242" s="13"/>
    </row>
    <row r="243" spans="1:9" ht="12.75">
      <c r="A243" s="13" t="e">
        <f t="shared" si="12"/>
        <v>#N/A</v>
      </c>
      <c r="B243" s="40"/>
      <c r="C243" s="56"/>
      <c r="D243" s="74"/>
      <c r="E243" s="74"/>
      <c r="F243" s="10"/>
      <c r="G243" s="6"/>
      <c r="H243" s="6"/>
      <c r="I243" s="13"/>
    </row>
    <row r="244" spans="1:9" ht="12.75">
      <c r="A244" s="13" t="e">
        <f t="shared" si="12"/>
        <v>#N/A</v>
      </c>
      <c r="B244" s="13"/>
      <c r="C244" s="124"/>
      <c r="D244" s="27"/>
      <c r="E244" s="27"/>
      <c r="F244" s="10"/>
      <c r="G244" s="12"/>
      <c r="H244" s="6"/>
      <c r="I244" s="13"/>
    </row>
    <row r="245" spans="1:9" ht="12.75">
      <c r="A245" s="13" t="e">
        <f t="shared" si="12"/>
        <v>#N/A</v>
      </c>
      <c r="B245" s="136"/>
      <c r="C245" s="164"/>
      <c r="D245" s="140"/>
      <c r="E245" s="140"/>
      <c r="F245" s="10"/>
      <c r="G245" s="6"/>
      <c r="H245" s="6"/>
      <c r="I245" s="13"/>
    </row>
    <row r="246" spans="1:9" ht="12.75">
      <c r="A246" s="13" t="e">
        <f t="shared" si="12"/>
        <v>#N/A</v>
      </c>
      <c r="B246" s="40"/>
      <c r="C246" s="78"/>
      <c r="D246" s="74"/>
      <c r="E246" s="74"/>
      <c r="F246" s="10"/>
      <c r="G246" s="6"/>
      <c r="H246" s="6"/>
      <c r="I246" s="13"/>
    </row>
    <row r="247" spans="1:9" ht="12.75">
      <c r="A247" s="13" t="e">
        <f t="shared" si="12"/>
        <v>#N/A</v>
      </c>
      <c r="B247" s="40"/>
      <c r="C247" s="119"/>
      <c r="D247" s="89"/>
      <c r="E247" s="89"/>
      <c r="F247" s="10"/>
      <c r="G247" s="118"/>
      <c r="H247" s="6"/>
      <c r="I247" s="13"/>
    </row>
    <row r="248" spans="1:9" ht="12.75">
      <c r="A248" s="13" t="e">
        <f t="shared" si="12"/>
        <v>#N/A</v>
      </c>
      <c r="B248" s="40"/>
      <c r="C248" s="65"/>
      <c r="D248" s="38"/>
      <c r="E248" s="38"/>
      <c r="F248" s="10"/>
      <c r="G248" s="6"/>
      <c r="H248" s="6"/>
      <c r="I248" s="13"/>
    </row>
    <row r="249" spans="1:9" ht="12.75">
      <c r="A249" s="13" t="e">
        <f t="shared" si="12"/>
        <v>#N/A</v>
      </c>
      <c r="B249" s="40"/>
      <c r="C249" s="65"/>
      <c r="D249" s="38"/>
      <c r="E249" s="38"/>
      <c r="F249" s="10"/>
      <c r="G249" s="6"/>
      <c r="H249" s="6"/>
      <c r="I249" s="13"/>
    </row>
    <row r="250" spans="1:9" ht="12.75">
      <c r="A250" s="13" t="e">
        <f t="shared" si="12"/>
        <v>#N/A</v>
      </c>
      <c r="B250" s="40"/>
      <c r="C250" s="65"/>
      <c r="D250" s="38"/>
      <c r="E250" s="38"/>
      <c r="F250" s="10"/>
      <c r="G250" s="6"/>
      <c r="H250" s="6"/>
      <c r="I250" s="13"/>
    </row>
    <row r="251" spans="1:9" ht="12.75">
      <c r="A251" s="13" t="e">
        <f t="shared" si="12"/>
        <v>#N/A</v>
      </c>
      <c r="B251" s="40"/>
      <c r="C251" s="67"/>
      <c r="D251" s="74"/>
      <c r="E251" s="74"/>
      <c r="F251" s="10"/>
      <c r="G251" s="6"/>
      <c r="H251" s="6"/>
      <c r="I251" s="13"/>
    </row>
    <row r="252" spans="1:9" ht="12.75">
      <c r="A252" s="13" t="e">
        <f t="shared" si="12"/>
        <v>#N/A</v>
      </c>
      <c r="B252" s="40"/>
      <c r="C252" s="67"/>
      <c r="D252" s="74"/>
      <c r="E252" s="74"/>
      <c r="F252" s="10"/>
      <c r="G252" s="6"/>
      <c r="H252" s="6"/>
      <c r="I252" s="13"/>
    </row>
    <row r="253" spans="1:9" ht="12.75">
      <c r="A253" s="13" t="e">
        <f t="shared" si="12"/>
        <v>#N/A</v>
      </c>
      <c r="B253" s="40"/>
      <c r="C253" s="67"/>
      <c r="D253" s="74"/>
      <c r="E253" s="74"/>
      <c r="F253" s="10"/>
      <c r="G253" s="6"/>
      <c r="H253" s="6"/>
      <c r="I253" s="13"/>
    </row>
    <row r="254" spans="1:9" ht="12.75">
      <c r="A254" s="13" t="e">
        <f t="shared" si="12"/>
        <v>#N/A</v>
      </c>
      <c r="B254" s="40"/>
      <c r="C254" s="67"/>
      <c r="D254" s="74"/>
      <c r="E254" s="74"/>
      <c r="F254" s="10"/>
      <c r="G254" s="6"/>
      <c r="H254" s="6"/>
      <c r="I254" s="13"/>
    </row>
    <row r="255" spans="1:9" ht="12.75">
      <c r="A255" s="13" t="e">
        <f t="shared" si="12"/>
        <v>#N/A</v>
      </c>
      <c r="B255" s="40"/>
      <c r="C255" s="120"/>
      <c r="D255" s="89"/>
      <c r="E255" s="89"/>
      <c r="F255" s="89"/>
      <c r="G255" s="118"/>
      <c r="H255" s="6"/>
      <c r="I255" s="13"/>
    </row>
    <row r="256" spans="1:9" ht="12.75">
      <c r="A256" s="13" t="e">
        <f t="shared" si="12"/>
        <v>#N/A</v>
      </c>
      <c r="B256" s="40"/>
      <c r="C256" s="125"/>
      <c r="D256" s="89"/>
      <c r="E256" s="89"/>
      <c r="F256" s="89"/>
      <c r="G256" s="118"/>
      <c r="H256" s="6"/>
      <c r="I256" s="13"/>
    </row>
    <row r="257" spans="1:9" ht="12.75">
      <c r="A257" s="13" t="e">
        <f t="shared" si="12"/>
        <v>#N/A</v>
      </c>
      <c r="B257" s="40"/>
      <c r="C257" s="78"/>
      <c r="D257" s="38"/>
      <c r="E257" s="38"/>
      <c r="F257" s="10"/>
      <c r="G257" s="6"/>
      <c r="H257" s="6"/>
      <c r="I257" s="13"/>
    </row>
    <row r="258" spans="1:9" ht="12.75">
      <c r="A258" s="13" t="e">
        <f aca="true" t="shared" si="14" ref="A258:A264">RANK(F258,F$1:F$31830,1)</f>
        <v>#N/A</v>
      </c>
      <c r="B258" s="40"/>
      <c r="C258" s="65"/>
      <c r="D258" s="89"/>
      <c r="E258" s="89"/>
      <c r="F258" s="89"/>
      <c r="G258" s="118"/>
      <c r="H258" s="12"/>
      <c r="I258" s="12"/>
    </row>
    <row r="259" spans="1:9" ht="12.75">
      <c r="A259" s="13" t="e">
        <f t="shared" si="14"/>
        <v>#N/A</v>
      </c>
      <c r="B259" s="40"/>
      <c r="C259" s="119"/>
      <c r="D259" s="89"/>
      <c r="E259" s="89"/>
      <c r="F259" s="89"/>
      <c r="G259" s="118"/>
      <c r="H259" s="12"/>
      <c r="I259" s="12"/>
    </row>
    <row r="260" spans="1:9" ht="12.75">
      <c r="A260" s="13" t="e">
        <f t="shared" si="14"/>
        <v>#N/A</v>
      </c>
      <c r="B260" s="40"/>
      <c r="C260" s="65"/>
      <c r="D260" s="89"/>
      <c r="E260" s="89"/>
      <c r="F260" s="89"/>
      <c r="G260" s="118"/>
      <c r="H260" s="12"/>
      <c r="I260" s="12"/>
    </row>
    <row r="261" spans="1:9" ht="12.75">
      <c r="A261" s="13" t="e">
        <f t="shared" si="14"/>
        <v>#N/A</v>
      </c>
      <c r="B261" s="40"/>
      <c r="C261" s="65"/>
      <c r="D261" s="89"/>
      <c r="E261" s="89"/>
      <c r="F261" s="89"/>
      <c r="G261" s="118"/>
      <c r="H261" s="12"/>
      <c r="I261" s="12"/>
    </row>
    <row r="262" spans="1:9" ht="12.75">
      <c r="A262" s="13" t="e">
        <f t="shared" si="14"/>
        <v>#N/A</v>
      </c>
      <c r="B262" s="40"/>
      <c r="C262" s="65"/>
      <c r="D262" s="89"/>
      <c r="E262" s="89"/>
      <c r="F262" s="89"/>
      <c r="G262" s="118"/>
      <c r="H262" s="12"/>
      <c r="I262" s="13"/>
    </row>
    <row r="263" spans="1:9" ht="12.75">
      <c r="A263" s="13" t="e">
        <f t="shared" si="14"/>
        <v>#N/A</v>
      </c>
      <c r="B263" s="13"/>
      <c r="C263" s="124"/>
      <c r="D263" s="27"/>
      <c r="E263" s="27"/>
      <c r="F263" s="27"/>
      <c r="G263" s="12"/>
      <c r="H263" s="12"/>
      <c r="I263" s="12"/>
    </row>
    <row r="264" spans="1:9" ht="12.75">
      <c r="A264" s="13" t="e">
        <f t="shared" si="14"/>
        <v>#N/A</v>
      </c>
      <c r="B264" s="13"/>
      <c r="C264" s="124"/>
      <c r="D264" s="27"/>
      <c r="E264" s="27"/>
      <c r="F264" s="27"/>
      <c r="G264" s="12"/>
      <c r="H264" s="12"/>
      <c r="I264" s="12"/>
    </row>
  </sheetData>
  <sheetProtection/>
  <autoFilter ref="A1:K265"/>
  <conditionalFormatting sqref="U3:U16">
    <cfRule type="cellIs" priority="2" dxfId="1" operator="greaterThan" stopIfTrue="1">
      <formula>"prumer($U$3:$U$16)"</formula>
    </cfRule>
  </conditionalFormatting>
  <conditionalFormatting sqref="D171:D186">
    <cfRule type="cellIs" priority="1" dxfId="0" operator="equal" stopIfTrue="1">
      <formula>"min($C$4:$C$23)"</formula>
    </cfRule>
  </conditionalFormatting>
  <printOptions horizontalCentered="1" verticalCentered="1"/>
  <pageMargins left="0.3937007874015748" right="0.2755905511811024" top="0.7874015748031497" bottom="0.7874015748031497" header="0.5118110236220472" footer="0.5118110236220472"/>
  <pageSetup fitToHeight="0" horizontalDpi="300" verticalDpi="300" orientation="portrait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7.140625" style="0" customWidth="1"/>
    <col min="2" max="2" width="8.28125" style="0" customWidth="1"/>
    <col min="3" max="3" width="19.8515625" style="187" bestFit="1" customWidth="1"/>
    <col min="4" max="5" width="8.28125" style="0" customWidth="1"/>
    <col min="6" max="6" width="9.57421875" style="22" bestFit="1" customWidth="1"/>
    <col min="7" max="7" width="9.28125" style="43" customWidth="1"/>
    <col min="8" max="8" width="7.140625" style="43" bestFit="1" customWidth="1"/>
    <col min="9" max="9" width="14.57421875" style="0" bestFit="1" customWidth="1"/>
    <col min="10" max="10" width="14.57421875" style="11" customWidth="1"/>
    <col min="11" max="11" width="19.8515625" style="0" bestFit="1" customWidth="1"/>
    <col min="12" max="12" width="7.28125" style="0" customWidth="1"/>
  </cols>
  <sheetData>
    <row r="1" spans="1:12" ht="12.75">
      <c r="A1" s="59" t="s">
        <v>2</v>
      </c>
      <c r="B1" s="59" t="s">
        <v>17</v>
      </c>
      <c r="C1" s="180" t="s">
        <v>15</v>
      </c>
      <c r="D1" s="59" t="s">
        <v>73</v>
      </c>
      <c r="E1" s="59" t="s">
        <v>74</v>
      </c>
      <c r="F1" s="60" t="s">
        <v>16</v>
      </c>
      <c r="G1" s="59" t="s">
        <v>66</v>
      </c>
      <c r="H1" s="59" t="s">
        <v>86</v>
      </c>
      <c r="I1" s="59" t="s">
        <v>67</v>
      </c>
      <c r="J1" s="58"/>
      <c r="K1" s="145" t="s">
        <v>122</v>
      </c>
      <c r="L1" s="6">
        <f>SUM(L2:L18)</f>
        <v>25</v>
      </c>
    </row>
    <row r="2" spans="1:12" ht="12.75">
      <c r="A2" s="67">
        <f aca="true" t="shared" si="0" ref="A2:A33">RANK(F2,F$1:F$31999,1)</f>
        <v>1</v>
      </c>
      <c r="B2" s="86">
        <v>1</v>
      </c>
      <c r="C2" s="65" t="s">
        <v>30</v>
      </c>
      <c r="D2" s="38">
        <v>16.37</v>
      </c>
      <c r="E2" s="38">
        <v>16.82</v>
      </c>
      <c r="F2" s="39">
        <v>16.821637</v>
      </c>
      <c r="G2" s="6">
        <v>15</v>
      </c>
      <c r="H2" s="6">
        <v>225</v>
      </c>
      <c r="I2" s="13" t="s">
        <v>8</v>
      </c>
      <c r="J2" s="14"/>
      <c r="K2" s="13" t="s">
        <v>30</v>
      </c>
      <c r="L2" s="6">
        <f aca="true" t="shared" si="1" ref="L2:L10">COUNTIF($C$2:$C$26,K2)</f>
        <v>8</v>
      </c>
    </row>
    <row r="3" spans="1:12" ht="12.75">
      <c r="A3" s="67">
        <f t="shared" si="0"/>
        <v>2</v>
      </c>
      <c r="B3" s="81">
        <v>2</v>
      </c>
      <c r="C3" s="120" t="s">
        <v>79</v>
      </c>
      <c r="D3" s="129">
        <v>16.15</v>
      </c>
      <c r="E3" s="129">
        <v>16.93</v>
      </c>
      <c r="F3" s="39">
        <v>16.931615</v>
      </c>
      <c r="G3" s="6">
        <v>13</v>
      </c>
      <c r="H3" s="6">
        <v>225</v>
      </c>
      <c r="I3" s="13" t="s">
        <v>8</v>
      </c>
      <c r="J3" s="14"/>
      <c r="K3" s="13" t="s">
        <v>79</v>
      </c>
      <c r="L3" s="6">
        <f t="shared" si="1"/>
        <v>7</v>
      </c>
    </row>
    <row r="4" spans="1:12" ht="12.75">
      <c r="A4" s="67">
        <f t="shared" si="0"/>
        <v>3</v>
      </c>
      <c r="B4" s="81">
        <v>1</v>
      </c>
      <c r="C4" s="65" t="s">
        <v>30</v>
      </c>
      <c r="D4" s="89">
        <v>16.85</v>
      </c>
      <c r="E4" s="89">
        <v>16.93</v>
      </c>
      <c r="F4" s="39">
        <v>16.931684999999998</v>
      </c>
      <c r="G4" s="6">
        <v>15</v>
      </c>
      <c r="H4" s="6">
        <v>223</v>
      </c>
      <c r="I4" s="13" t="s">
        <v>79</v>
      </c>
      <c r="J4" s="42"/>
      <c r="K4" s="13" t="s">
        <v>75</v>
      </c>
      <c r="L4" s="6">
        <f t="shared" si="1"/>
        <v>3</v>
      </c>
    </row>
    <row r="5" spans="1:12" ht="12.75">
      <c r="A5" s="67">
        <f t="shared" si="0"/>
        <v>4</v>
      </c>
      <c r="B5" s="81">
        <v>1</v>
      </c>
      <c r="C5" s="162" t="s">
        <v>79</v>
      </c>
      <c r="D5" s="85">
        <v>16.74</v>
      </c>
      <c r="E5" s="85">
        <v>16.98</v>
      </c>
      <c r="F5" s="39">
        <v>16.98</v>
      </c>
      <c r="G5" s="6">
        <v>15</v>
      </c>
      <c r="H5" s="6">
        <v>223</v>
      </c>
      <c r="I5" s="13" t="s">
        <v>13</v>
      </c>
      <c r="J5" s="14"/>
      <c r="K5" s="6" t="s">
        <v>4</v>
      </c>
      <c r="L5" s="6">
        <f t="shared" si="1"/>
        <v>2</v>
      </c>
    </row>
    <row r="6" spans="1:12" ht="12.75">
      <c r="A6" s="67">
        <f t="shared" si="0"/>
        <v>5</v>
      </c>
      <c r="B6" s="81">
        <v>1</v>
      </c>
      <c r="C6" s="162" t="s">
        <v>79</v>
      </c>
      <c r="D6" s="74">
        <v>16.5</v>
      </c>
      <c r="E6" s="74">
        <v>17.01</v>
      </c>
      <c r="F6" s="39">
        <v>17.01</v>
      </c>
      <c r="G6" s="6">
        <v>15</v>
      </c>
      <c r="H6" s="6">
        <v>221</v>
      </c>
      <c r="I6" s="13" t="s">
        <v>30</v>
      </c>
      <c r="J6" s="14"/>
      <c r="K6" s="13" t="s">
        <v>11</v>
      </c>
      <c r="L6" s="6">
        <f t="shared" si="1"/>
        <v>1</v>
      </c>
    </row>
    <row r="7" spans="1:12" ht="12.75">
      <c r="A7" s="67">
        <f t="shared" si="0"/>
        <v>6</v>
      </c>
      <c r="B7" s="81">
        <v>1</v>
      </c>
      <c r="C7" s="65" t="s">
        <v>30</v>
      </c>
      <c r="D7" s="27">
        <v>16.53</v>
      </c>
      <c r="E7" s="27">
        <v>17.11</v>
      </c>
      <c r="F7" s="39">
        <v>17.111653</v>
      </c>
      <c r="G7" s="6">
        <v>15</v>
      </c>
      <c r="H7" s="6">
        <v>226</v>
      </c>
      <c r="I7" s="13" t="s">
        <v>3</v>
      </c>
      <c r="J7" s="14"/>
      <c r="K7" s="13" t="s">
        <v>3</v>
      </c>
      <c r="L7" s="6">
        <f t="shared" si="1"/>
        <v>1</v>
      </c>
    </row>
    <row r="8" spans="1:12" ht="12.75">
      <c r="A8" s="67">
        <f t="shared" si="0"/>
        <v>7</v>
      </c>
      <c r="B8" s="81">
        <v>1</v>
      </c>
      <c r="C8" s="120" t="s">
        <v>109</v>
      </c>
      <c r="D8" s="129">
        <v>17</v>
      </c>
      <c r="E8" s="129">
        <v>17.14</v>
      </c>
      <c r="F8" s="39">
        <v>17.1417</v>
      </c>
      <c r="G8" s="6">
        <v>15</v>
      </c>
      <c r="H8" s="6">
        <v>223</v>
      </c>
      <c r="I8" s="13" t="s">
        <v>75</v>
      </c>
      <c r="J8" s="14"/>
      <c r="K8" s="13" t="s">
        <v>57</v>
      </c>
      <c r="L8" s="6">
        <f t="shared" si="1"/>
        <v>1</v>
      </c>
    </row>
    <row r="9" spans="1:12" ht="12.75">
      <c r="A9" s="67">
        <f t="shared" si="0"/>
        <v>8</v>
      </c>
      <c r="B9" s="81">
        <v>2</v>
      </c>
      <c r="C9" s="65" t="s">
        <v>79</v>
      </c>
      <c r="D9" s="116">
        <v>17.31</v>
      </c>
      <c r="E9" s="89">
        <v>17.35</v>
      </c>
      <c r="F9" s="117">
        <v>17.351731</v>
      </c>
      <c r="G9" s="118">
        <v>13</v>
      </c>
      <c r="H9" s="6">
        <v>223</v>
      </c>
      <c r="I9" s="13" t="s">
        <v>79</v>
      </c>
      <c r="J9" s="42"/>
      <c r="K9" s="6" t="s">
        <v>109</v>
      </c>
      <c r="L9" s="6">
        <f t="shared" si="1"/>
        <v>1</v>
      </c>
    </row>
    <row r="10" spans="1:12" ht="12.75">
      <c r="A10" s="67">
        <f t="shared" si="0"/>
        <v>9</v>
      </c>
      <c r="B10" s="86">
        <v>2</v>
      </c>
      <c r="C10" s="21" t="s">
        <v>30</v>
      </c>
      <c r="D10" s="134">
        <v>17.04</v>
      </c>
      <c r="E10" s="134">
        <v>17.37</v>
      </c>
      <c r="F10" s="39">
        <v>17.37</v>
      </c>
      <c r="G10" s="6">
        <v>13</v>
      </c>
      <c r="H10" s="6">
        <v>221</v>
      </c>
      <c r="I10" s="13" t="s">
        <v>30</v>
      </c>
      <c r="J10" s="53"/>
      <c r="K10" s="13" t="s">
        <v>149</v>
      </c>
      <c r="L10" s="6">
        <f t="shared" si="1"/>
        <v>1</v>
      </c>
    </row>
    <row r="11" spans="1:12" ht="12.75">
      <c r="A11" s="67">
        <f t="shared" si="0"/>
        <v>10</v>
      </c>
      <c r="B11" s="81">
        <v>1</v>
      </c>
      <c r="C11" s="184" t="s">
        <v>79</v>
      </c>
      <c r="D11" s="38">
        <v>17.37</v>
      </c>
      <c r="E11" s="38">
        <v>16.74</v>
      </c>
      <c r="F11" s="39">
        <v>17.371674000000002</v>
      </c>
      <c r="G11" s="6">
        <v>15</v>
      </c>
      <c r="H11" s="118">
        <v>224</v>
      </c>
      <c r="I11" s="13" t="s">
        <v>12</v>
      </c>
      <c r="J11" s="42"/>
      <c r="K11" s="13"/>
      <c r="L11" s="6"/>
    </row>
    <row r="12" spans="1:12" ht="12.75">
      <c r="A12" s="67">
        <f t="shared" si="0"/>
        <v>11</v>
      </c>
      <c r="B12" s="81">
        <v>3</v>
      </c>
      <c r="C12" s="65" t="s">
        <v>75</v>
      </c>
      <c r="D12" s="38">
        <v>17.51</v>
      </c>
      <c r="E12" s="38">
        <v>17.01</v>
      </c>
      <c r="F12" s="39">
        <v>17.51</v>
      </c>
      <c r="G12" s="6">
        <v>11</v>
      </c>
      <c r="H12" s="6">
        <v>221</v>
      </c>
      <c r="I12" s="13" t="s">
        <v>30</v>
      </c>
      <c r="J12" s="14"/>
      <c r="K12" s="6"/>
      <c r="L12" s="6"/>
    </row>
    <row r="13" spans="1:12" ht="12.75">
      <c r="A13" s="67">
        <f t="shared" si="0"/>
        <v>12</v>
      </c>
      <c r="B13" s="81">
        <v>2</v>
      </c>
      <c r="C13" s="181" t="s">
        <v>75</v>
      </c>
      <c r="D13" s="38">
        <v>17.53</v>
      </c>
      <c r="E13" s="38">
        <v>16.73</v>
      </c>
      <c r="F13" s="39">
        <v>17.53</v>
      </c>
      <c r="G13" s="6">
        <v>13</v>
      </c>
      <c r="H13" s="6">
        <v>223</v>
      </c>
      <c r="I13" s="13" t="s">
        <v>13</v>
      </c>
      <c r="J13" s="42"/>
      <c r="K13" s="13"/>
      <c r="L13" s="6"/>
    </row>
    <row r="14" spans="1:12" ht="12.75">
      <c r="A14" s="67">
        <f t="shared" si="0"/>
        <v>13</v>
      </c>
      <c r="B14" s="81">
        <v>1</v>
      </c>
      <c r="C14" s="184" t="s">
        <v>79</v>
      </c>
      <c r="D14" s="38">
        <v>17.76</v>
      </c>
      <c r="E14" s="38">
        <v>17.47</v>
      </c>
      <c r="F14" s="39">
        <v>17.76</v>
      </c>
      <c r="G14" s="6">
        <v>15</v>
      </c>
      <c r="H14" s="6">
        <v>223</v>
      </c>
      <c r="I14" s="13" t="s">
        <v>33</v>
      </c>
      <c r="J14" s="14"/>
      <c r="K14" s="13"/>
      <c r="L14" s="6"/>
    </row>
    <row r="15" spans="1:12" ht="12.75">
      <c r="A15" s="67">
        <f t="shared" si="0"/>
        <v>13</v>
      </c>
      <c r="B15" s="81">
        <v>2</v>
      </c>
      <c r="C15" s="184" t="s">
        <v>30</v>
      </c>
      <c r="D15" s="38">
        <v>17.76</v>
      </c>
      <c r="E15" s="38">
        <v>17.68</v>
      </c>
      <c r="F15" s="39">
        <v>17.76</v>
      </c>
      <c r="G15" s="6">
        <v>13</v>
      </c>
      <c r="H15" s="6">
        <v>223</v>
      </c>
      <c r="I15" s="13" t="s">
        <v>33</v>
      </c>
      <c r="J15" s="53"/>
      <c r="K15" s="13"/>
      <c r="L15" s="6"/>
    </row>
    <row r="16" spans="1:12" ht="12.75">
      <c r="A16" s="67">
        <f t="shared" si="0"/>
        <v>15</v>
      </c>
      <c r="B16" s="81">
        <v>2</v>
      </c>
      <c r="C16" s="120" t="s">
        <v>30</v>
      </c>
      <c r="D16" s="129">
        <v>17.76</v>
      </c>
      <c r="E16" s="129">
        <v>17.47</v>
      </c>
      <c r="F16" s="39">
        <v>17.761747000000003</v>
      </c>
      <c r="G16" s="6">
        <v>13</v>
      </c>
      <c r="H16" s="6">
        <v>223</v>
      </c>
      <c r="I16" s="13" t="s">
        <v>75</v>
      </c>
      <c r="J16" s="53"/>
      <c r="K16" s="13"/>
      <c r="L16" s="6"/>
    </row>
    <row r="17" spans="1:12" ht="12.75">
      <c r="A17" s="67">
        <f t="shared" si="0"/>
        <v>16</v>
      </c>
      <c r="B17" s="81">
        <v>3</v>
      </c>
      <c r="C17" s="65" t="s">
        <v>11</v>
      </c>
      <c r="D17" s="38">
        <v>17.79</v>
      </c>
      <c r="E17" s="38">
        <v>17.72</v>
      </c>
      <c r="F17" s="39">
        <v>17.79</v>
      </c>
      <c r="G17" s="6">
        <v>11</v>
      </c>
      <c r="H17" s="6">
        <v>223</v>
      </c>
      <c r="I17" s="13" t="s">
        <v>13</v>
      </c>
      <c r="J17" s="53"/>
      <c r="K17" s="13"/>
      <c r="L17" s="13"/>
    </row>
    <row r="18" spans="1:12" ht="12.75">
      <c r="A18" s="67">
        <f t="shared" si="0"/>
        <v>17</v>
      </c>
      <c r="B18" s="81">
        <v>2</v>
      </c>
      <c r="C18" s="65" t="s">
        <v>75</v>
      </c>
      <c r="D18" s="89">
        <v>17.24</v>
      </c>
      <c r="E18" s="89">
        <v>17.79</v>
      </c>
      <c r="F18" s="117">
        <v>17.791724</v>
      </c>
      <c r="G18" s="118">
        <v>13</v>
      </c>
      <c r="H18" s="118">
        <v>224</v>
      </c>
      <c r="I18" s="13" t="s">
        <v>12</v>
      </c>
      <c r="J18" s="42"/>
      <c r="K18" s="13"/>
      <c r="L18" s="6"/>
    </row>
    <row r="19" spans="1:10" ht="12.75">
      <c r="A19" s="67">
        <f t="shared" si="0"/>
        <v>18</v>
      </c>
      <c r="B19" s="81">
        <v>3</v>
      </c>
      <c r="C19" s="65" t="s">
        <v>149</v>
      </c>
      <c r="D19" s="89">
        <v>17.8</v>
      </c>
      <c r="E19" s="89">
        <v>17.1</v>
      </c>
      <c r="F19" s="117">
        <v>17.80171</v>
      </c>
      <c r="G19" s="118">
        <v>11</v>
      </c>
      <c r="H19" s="6">
        <v>223</v>
      </c>
      <c r="I19" s="13" t="s">
        <v>79</v>
      </c>
      <c r="J19" s="53"/>
    </row>
    <row r="20" spans="1:10" ht="12.75">
      <c r="A20" s="67">
        <f t="shared" si="0"/>
        <v>19</v>
      </c>
      <c r="B20" s="81">
        <v>4</v>
      </c>
      <c r="C20" s="119" t="s">
        <v>3</v>
      </c>
      <c r="D20" s="89">
        <v>17.88</v>
      </c>
      <c r="E20" s="89">
        <v>17.25</v>
      </c>
      <c r="F20" s="39">
        <v>17.88</v>
      </c>
      <c r="G20" s="6">
        <v>9</v>
      </c>
      <c r="H20" s="6">
        <v>223</v>
      </c>
      <c r="I20" s="13" t="s">
        <v>13</v>
      </c>
      <c r="J20" s="42"/>
    </row>
    <row r="21" spans="1:11" ht="12.75">
      <c r="A21" s="67">
        <f t="shared" si="0"/>
        <v>20</v>
      </c>
      <c r="B21" s="86">
        <v>1</v>
      </c>
      <c r="C21" s="65" t="s">
        <v>4</v>
      </c>
      <c r="D21" s="89">
        <v>17.93</v>
      </c>
      <c r="E21" s="89">
        <v>17.54</v>
      </c>
      <c r="F21" s="39">
        <v>17.93</v>
      </c>
      <c r="G21" s="6">
        <v>15</v>
      </c>
      <c r="H21" s="6">
        <v>222</v>
      </c>
      <c r="I21" s="13" t="s">
        <v>6</v>
      </c>
      <c r="J21" s="14"/>
      <c r="K21" t="s">
        <v>59</v>
      </c>
    </row>
    <row r="22" spans="1:12" ht="12.75">
      <c r="A22" s="67">
        <f t="shared" si="0"/>
        <v>21</v>
      </c>
      <c r="B22" s="81">
        <v>1</v>
      </c>
      <c r="C22" s="120" t="s">
        <v>30</v>
      </c>
      <c r="D22" s="89">
        <v>17.94</v>
      </c>
      <c r="E22" s="89">
        <v>16.79</v>
      </c>
      <c r="F22" s="117">
        <v>17.941679</v>
      </c>
      <c r="G22" s="118">
        <v>15</v>
      </c>
      <c r="H22" s="6">
        <v>224</v>
      </c>
      <c r="I22" s="13" t="s">
        <v>9</v>
      </c>
      <c r="J22" s="42"/>
      <c r="K22" s="146" t="s">
        <v>122</v>
      </c>
      <c r="L22" s="147">
        <f>SUM(L23:L37)</f>
        <v>25</v>
      </c>
    </row>
    <row r="23" spans="1:12" ht="12.75">
      <c r="A23" s="67">
        <f t="shared" si="0"/>
        <v>22</v>
      </c>
      <c r="B23" s="81">
        <v>2</v>
      </c>
      <c r="C23" s="65" t="s">
        <v>79</v>
      </c>
      <c r="D23" s="89">
        <v>18.03</v>
      </c>
      <c r="E23" s="89">
        <v>17.15</v>
      </c>
      <c r="F23" s="117">
        <v>18.03</v>
      </c>
      <c r="G23" s="6">
        <v>13</v>
      </c>
      <c r="H23" s="6">
        <v>222</v>
      </c>
      <c r="I23" s="13" t="s">
        <v>6</v>
      </c>
      <c r="J23" s="53"/>
      <c r="K23" s="7" t="s">
        <v>13</v>
      </c>
      <c r="L23" s="69">
        <f aca="true" t="shared" si="2" ref="L23:L32">COUNTIF($I$2:$I$26,K23)</f>
        <v>5</v>
      </c>
    </row>
    <row r="24" spans="1:12" ht="12.75">
      <c r="A24" s="67">
        <f t="shared" si="0"/>
        <v>23</v>
      </c>
      <c r="B24" s="81">
        <v>5</v>
      </c>
      <c r="C24" s="65" t="s">
        <v>30</v>
      </c>
      <c r="D24" s="116">
        <v>17.91</v>
      </c>
      <c r="E24" s="89">
        <v>18.07</v>
      </c>
      <c r="F24" s="117">
        <v>18.07</v>
      </c>
      <c r="G24" s="118">
        <v>8</v>
      </c>
      <c r="H24" s="6">
        <v>223</v>
      </c>
      <c r="I24" s="13" t="s">
        <v>13</v>
      </c>
      <c r="J24" s="42"/>
      <c r="K24" s="7" t="s">
        <v>30</v>
      </c>
      <c r="L24" s="6">
        <f t="shared" si="2"/>
        <v>4</v>
      </c>
    </row>
    <row r="25" spans="1:12" ht="12.75">
      <c r="A25" s="67">
        <f t="shared" si="0"/>
        <v>24</v>
      </c>
      <c r="B25" s="81">
        <v>2</v>
      </c>
      <c r="C25" s="65" t="s">
        <v>4</v>
      </c>
      <c r="D25" s="85">
        <v>18.09</v>
      </c>
      <c r="E25" s="85">
        <v>17.26</v>
      </c>
      <c r="F25" s="39">
        <v>18.091726</v>
      </c>
      <c r="G25" s="6">
        <v>13</v>
      </c>
      <c r="H25" s="6">
        <v>224</v>
      </c>
      <c r="I25" s="13" t="s">
        <v>9</v>
      </c>
      <c r="J25" s="53"/>
      <c r="K25" s="7" t="s">
        <v>79</v>
      </c>
      <c r="L25" s="69">
        <f t="shared" si="2"/>
        <v>3</v>
      </c>
    </row>
    <row r="26" spans="1:12" ht="12.75">
      <c r="A26" s="67">
        <f t="shared" si="0"/>
        <v>25</v>
      </c>
      <c r="B26" s="81">
        <v>4</v>
      </c>
      <c r="C26" s="65" t="s">
        <v>57</v>
      </c>
      <c r="D26" s="85">
        <v>17.25</v>
      </c>
      <c r="E26" s="85">
        <v>18.17</v>
      </c>
      <c r="F26" s="39">
        <v>18.17</v>
      </c>
      <c r="G26" s="6">
        <v>9</v>
      </c>
      <c r="H26" s="6">
        <v>221</v>
      </c>
      <c r="I26" s="13" t="s">
        <v>30</v>
      </c>
      <c r="J26" s="42"/>
      <c r="K26" s="7" t="s">
        <v>9</v>
      </c>
      <c r="L26" s="8">
        <f t="shared" si="2"/>
        <v>2</v>
      </c>
    </row>
    <row r="27" spans="1:12" ht="12.75">
      <c r="A27" s="67">
        <f t="shared" si="0"/>
        <v>26</v>
      </c>
      <c r="B27" s="81">
        <v>6</v>
      </c>
      <c r="C27" s="162" t="s">
        <v>4</v>
      </c>
      <c r="D27" s="74">
        <v>17.71</v>
      </c>
      <c r="E27" s="74">
        <v>18.28</v>
      </c>
      <c r="F27" s="39">
        <v>18.28</v>
      </c>
      <c r="G27" s="6">
        <v>7</v>
      </c>
      <c r="H27" s="6">
        <v>223</v>
      </c>
      <c r="I27" s="13" t="s">
        <v>13</v>
      </c>
      <c r="J27" s="42"/>
      <c r="K27" s="7" t="s">
        <v>6</v>
      </c>
      <c r="L27" s="6">
        <f t="shared" si="2"/>
        <v>2</v>
      </c>
    </row>
    <row r="28" spans="1:12" ht="12.75">
      <c r="A28" s="67">
        <f t="shared" si="0"/>
        <v>27</v>
      </c>
      <c r="B28" s="81">
        <v>3</v>
      </c>
      <c r="C28" s="65" t="s">
        <v>79</v>
      </c>
      <c r="D28" s="140">
        <v>17.75</v>
      </c>
      <c r="E28" s="140">
        <v>18.38</v>
      </c>
      <c r="F28" s="141">
        <v>18.381774999999998</v>
      </c>
      <c r="G28" s="6">
        <v>11</v>
      </c>
      <c r="H28" s="6">
        <v>224</v>
      </c>
      <c r="I28" s="13" t="s">
        <v>9</v>
      </c>
      <c r="J28" s="14"/>
      <c r="K28" s="7" t="s">
        <v>75</v>
      </c>
      <c r="L28" s="69">
        <f t="shared" si="2"/>
        <v>2</v>
      </c>
    </row>
    <row r="29" spans="1:12" ht="12.75">
      <c r="A29" s="67">
        <f t="shared" si="0"/>
        <v>28</v>
      </c>
      <c r="B29" s="81">
        <v>4</v>
      </c>
      <c r="C29" s="119" t="s">
        <v>11</v>
      </c>
      <c r="D29" s="89">
        <v>18.45</v>
      </c>
      <c r="E29" s="89">
        <v>17.96</v>
      </c>
      <c r="F29" s="39">
        <v>18.451795999999998</v>
      </c>
      <c r="G29" s="6">
        <v>9</v>
      </c>
      <c r="H29" s="6">
        <v>224</v>
      </c>
      <c r="I29" s="13" t="s">
        <v>9</v>
      </c>
      <c r="J29" s="53"/>
      <c r="K29" s="7" t="s">
        <v>33</v>
      </c>
      <c r="L29" s="6">
        <f t="shared" si="2"/>
        <v>2</v>
      </c>
    </row>
    <row r="30" spans="1:12" ht="12.75">
      <c r="A30" s="67">
        <f t="shared" si="0"/>
        <v>29</v>
      </c>
      <c r="B30" s="81">
        <v>2</v>
      </c>
      <c r="C30" s="65" t="s">
        <v>123</v>
      </c>
      <c r="D30" s="89">
        <v>18.33</v>
      </c>
      <c r="E30" s="89">
        <v>18.45</v>
      </c>
      <c r="F30" s="10">
        <v>18.451833</v>
      </c>
      <c r="G30" s="6">
        <v>13</v>
      </c>
      <c r="H30" s="6">
        <v>226</v>
      </c>
      <c r="I30" s="13" t="s">
        <v>3</v>
      </c>
      <c r="J30" s="14"/>
      <c r="K30" s="7" t="s">
        <v>8</v>
      </c>
      <c r="L30" s="69">
        <f t="shared" si="2"/>
        <v>2</v>
      </c>
    </row>
    <row r="31" spans="1:12" ht="12.75">
      <c r="A31" s="67">
        <f t="shared" si="0"/>
        <v>30</v>
      </c>
      <c r="B31" s="81">
        <v>3</v>
      </c>
      <c r="C31" s="65" t="s">
        <v>137</v>
      </c>
      <c r="D31" s="85">
        <v>18.47</v>
      </c>
      <c r="E31" s="85">
        <v>18.22</v>
      </c>
      <c r="F31" s="142">
        <v>18.471822</v>
      </c>
      <c r="G31" s="6">
        <v>11</v>
      </c>
      <c r="H31" s="118">
        <v>224</v>
      </c>
      <c r="I31" s="13" t="s">
        <v>12</v>
      </c>
      <c r="J31" s="53"/>
      <c r="K31" s="7" t="s">
        <v>12</v>
      </c>
      <c r="L31" s="69">
        <f t="shared" si="2"/>
        <v>2</v>
      </c>
    </row>
    <row r="32" spans="1:12" ht="12.75">
      <c r="A32" s="67">
        <f t="shared" si="0"/>
        <v>31</v>
      </c>
      <c r="B32" s="81">
        <v>5</v>
      </c>
      <c r="C32" s="119" t="s">
        <v>75</v>
      </c>
      <c r="D32" s="89">
        <v>17.12</v>
      </c>
      <c r="E32" s="89">
        <v>18.51</v>
      </c>
      <c r="F32" s="10">
        <v>18.511712000000003</v>
      </c>
      <c r="G32" s="6">
        <v>8</v>
      </c>
      <c r="H32" s="6">
        <v>224</v>
      </c>
      <c r="I32" s="13" t="s">
        <v>9</v>
      </c>
      <c r="J32"/>
      <c r="K32" s="7" t="s">
        <v>3</v>
      </c>
      <c r="L32" s="6">
        <f t="shared" si="2"/>
        <v>1</v>
      </c>
    </row>
    <row r="33" spans="1:12" ht="12.75">
      <c r="A33" s="67">
        <f t="shared" si="0"/>
        <v>32</v>
      </c>
      <c r="B33" s="81">
        <v>3</v>
      </c>
      <c r="C33" s="162" t="s">
        <v>4</v>
      </c>
      <c r="D33" s="27">
        <v>17.74</v>
      </c>
      <c r="E33" s="27">
        <v>18.51</v>
      </c>
      <c r="F33" s="10">
        <v>18.511774000000003</v>
      </c>
      <c r="G33" s="6">
        <v>11</v>
      </c>
      <c r="H33" s="6">
        <v>223</v>
      </c>
      <c r="I33" s="13" t="s">
        <v>75</v>
      </c>
      <c r="J33"/>
      <c r="K33" s="7"/>
      <c r="L33" s="8">
        <f>COUNTIF($I$2:$I$26,K33)</f>
        <v>0</v>
      </c>
    </row>
    <row r="34" spans="1:12" ht="12.75">
      <c r="A34" s="67">
        <f aca="true" t="shared" si="3" ref="A34:A65">RANK(F34,F$1:F$31999,1)</f>
        <v>33</v>
      </c>
      <c r="B34" s="81">
        <v>3</v>
      </c>
      <c r="C34" s="162" t="s">
        <v>75</v>
      </c>
      <c r="D34" s="135">
        <v>18.52</v>
      </c>
      <c r="E34" s="135">
        <v>17.43</v>
      </c>
      <c r="F34" s="10">
        <v>18.52</v>
      </c>
      <c r="G34" s="6">
        <v>11</v>
      </c>
      <c r="H34" s="6">
        <v>222</v>
      </c>
      <c r="I34" s="13" t="s">
        <v>6</v>
      </c>
      <c r="J34"/>
      <c r="K34" s="7"/>
      <c r="L34" s="69">
        <f>COUNTIF($I$2:$I$26,K34)</f>
        <v>0</v>
      </c>
    </row>
    <row r="35" spans="1:12" ht="12.75">
      <c r="A35" s="67">
        <f t="shared" si="3"/>
        <v>34</v>
      </c>
      <c r="B35" s="86">
        <v>4</v>
      </c>
      <c r="C35" s="65" t="s">
        <v>11</v>
      </c>
      <c r="D35" s="89">
        <v>18.53</v>
      </c>
      <c r="E35" s="89">
        <v>17.97</v>
      </c>
      <c r="F35" s="10">
        <v>18.53</v>
      </c>
      <c r="G35" s="6">
        <v>9</v>
      </c>
      <c r="H35" s="6">
        <v>222</v>
      </c>
      <c r="I35" s="13" t="s">
        <v>6</v>
      </c>
      <c r="J35"/>
      <c r="K35" s="7"/>
      <c r="L35" s="69">
        <f>COUNTIF($I$2:$I$26,K35)</f>
        <v>0</v>
      </c>
    </row>
    <row r="36" spans="1:12" ht="12.75">
      <c r="A36" s="67">
        <f t="shared" si="3"/>
        <v>35</v>
      </c>
      <c r="B36" s="81">
        <v>3</v>
      </c>
      <c r="C36" s="162" t="s">
        <v>3</v>
      </c>
      <c r="D36" s="140">
        <v>18.54</v>
      </c>
      <c r="E36" s="140">
        <v>18.06</v>
      </c>
      <c r="F36" s="140">
        <v>18.541805999999998</v>
      </c>
      <c r="G36" s="6">
        <v>11</v>
      </c>
      <c r="H36" s="6">
        <v>225</v>
      </c>
      <c r="I36" s="13" t="s">
        <v>8</v>
      </c>
      <c r="J36"/>
      <c r="K36" s="20"/>
      <c r="L36" s="8">
        <f>COUNTIF($I$2:$I$26,K36)</f>
        <v>0</v>
      </c>
    </row>
    <row r="37" spans="1:12" ht="12.75">
      <c r="A37" s="67">
        <f t="shared" si="3"/>
        <v>36</v>
      </c>
      <c r="B37" s="81">
        <v>4</v>
      </c>
      <c r="C37" s="184" t="s">
        <v>7</v>
      </c>
      <c r="D37" s="74">
        <v>18.57</v>
      </c>
      <c r="E37" s="74">
        <v>18.01</v>
      </c>
      <c r="F37" s="10">
        <v>18.571801</v>
      </c>
      <c r="G37" s="6">
        <v>9</v>
      </c>
      <c r="H37" s="6">
        <v>223</v>
      </c>
      <c r="I37" s="13" t="s">
        <v>79</v>
      </c>
      <c r="J37"/>
      <c r="K37" s="7"/>
      <c r="L37" s="69">
        <f>COUNTIF($I$2:$I$26,K37)</f>
        <v>0</v>
      </c>
    </row>
    <row r="38" spans="1:10" ht="12.75">
      <c r="A38" s="67">
        <f t="shared" si="3"/>
        <v>37</v>
      </c>
      <c r="B38" s="81">
        <v>4</v>
      </c>
      <c r="C38" s="162" t="s">
        <v>4</v>
      </c>
      <c r="D38" s="135">
        <v>17.88</v>
      </c>
      <c r="E38" s="135">
        <v>18.58</v>
      </c>
      <c r="F38" s="10">
        <v>18.581788</v>
      </c>
      <c r="G38" s="6">
        <v>9</v>
      </c>
      <c r="H38" s="118">
        <v>224</v>
      </c>
      <c r="I38" s="13" t="s">
        <v>12</v>
      </c>
      <c r="J38"/>
    </row>
    <row r="39" spans="1:10" ht="12.75">
      <c r="A39" s="67">
        <f t="shared" si="3"/>
        <v>38</v>
      </c>
      <c r="B39" s="81">
        <v>3</v>
      </c>
      <c r="C39" s="162" t="s">
        <v>33</v>
      </c>
      <c r="D39" s="89">
        <v>18.75</v>
      </c>
      <c r="E39" s="89">
        <v>18.5</v>
      </c>
      <c r="F39" s="117">
        <v>18.75</v>
      </c>
      <c r="G39" s="6">
        <v>11</v>
      </c>
      <c r="H39" s="6">
        <v>223</v>
      </c>
      <c r="I39" s="13" t="s">
        <v>33</v>
      </c>
      <c r="J39"/>
    </row>
    <row r="40" spans="1:10" ht="12.75">
      <c r="A40" s="67">
        <f t="shared" si="3"/>
        <v>39</v>
      </c>
      <c r="B40" s="81">
        <v>5</v>
      </c>
      <c r="C40" s="184" t="s">
        <v>57</v>
      </c>
      <c r="D40" s="74">
        <v>17.13</v>
      </c>
      <c r="E40" s="74">
        <v>18.84</v>
      </c>
      <c r="F40" s="39">
        <v>18.841713</v>
      </c>
      <c r="G40" s="6">
        <v>8</v>
      </c>
      <c r="H40" s="6">
        <v>223</v>
      </c>
      <c r="I40" s="13" t="s">
        <v>79</v>
      </c>
      <c r="J40"/>
    </row>
    <row r="41" spans="1:10" ht="12.75">
      <c r="A41" s="67">
        <f t="shared" si="3"/>
        <v>40</v>
      </c>
      <c r="B41" s="81">
        <v>5</v>
      </c>
      <c r="C41" s="182" t="s">
        <v>4</v>
      </c>
      <c r="D41" s="89">
        <v>18.16</v>
      </c>
      <c r="E41" s="89">
        <v>18.92</v>
      </c>
      <c r="F41" s="111">
        <v>18.92</v>
      </c>
      <c r="G41" s="44">
        <v>8</v>
      </c>
      <c r="H41" s="6">
        <v>221</v>
      </c>
      <c r="I41" s="13" t="s">
        <v>30</v>
      </c>
      <c r="J41"/>
    </row>
    <row r="42" spans="1:10" ht="12.75">
      <c r="A42" s="67">
        <f t="shared" si="3"/>
        <v>41</v>
      </c>
      <c r="B42" s="81">
        <v>6</v>
      </c>
      <c r="C42" s="162" t="s">
        <v>7</v>
      </c>
      <c r="D42" s="89">
        <v>18.67</v>
      </c>
      <c r="E42" s="89">
        <v>18.95</v>
      </c>
      <c r="F42" s="39">
        <v>18.951867</v>
      </c>
      <c r="G42" s="6">
        <v>7</v>
      </c>
      <c r="H42" s="6">
        <v>224</v>
      </c>
      <c r="I42" s="13" t="s">
        <v>9</v>
      </c>
      <c r="J42"/>
    </row>
    <row r="43" spans="1:10" ht="12.75">
      <c r="A43" s="67">
        <f t="shared" si="3"/>
        <v>42</v>
      </c>
      <c r="B43" s="81">
        <v>7</v>
      </c>
      <c r="C43" s="65" t="s">
        <v>109</v>
      </c>
      <c r="D43" s="89">
        <v>17.84</v>
      </c>
      <c r="E43" s="89">
        <v>19.07</v>
      </c>
      <c r="F43" s="39">
        <v>19.071784</v>
      </c>
      <c r="G43" s="6">
        <v>6</v>
      </c>
      <c r="H43" s="6">
        <v>224</v>
      </c>
      <c r="I43" s="13" t="s">
        <v>9</v>
      </c>
      <c r="J43"/>
    </row>
    <row r="44" spans="1:10" ht="12.75">
      <c r="A44" s="67">
        <f t="shared" si="3"/>
        <v>43</v>
      </c>
      <c r="B44" s="81">
        <v>3</v>
      </c>
      <c r="C44" s="65" t="s">
        <v>4</v>
      </c>
      <c r="D44" s="89">
        <v>17.55</v>
      </c>
      <c r="E44" s="89">
        <v>19.08</v>
      </c>
      <c r="F44" s="39">
        <v>19.081754999999998</v>
      </c>
      <c r="G44" s="6">
        <v>11</v>
      </c>
      <c r="H44" s="6">
        <v>226</v>
      </c>
      <c r="I44" s="13" t="s">
        <v>3</v>
      </c>
      <c r="J44"/>
    </row>
    <row r="45" spans="1:10" ht="12.75">
      <c r="A45" s="67">
        <f t="shared" si="3"/>
        <v>44</v>
      </c>
      <c r="B45" s="86">
        <v>4</v>
      </c>
      <c r="C45" s="65" t="s">
        <v>79</v>
      </c>
      <c r="D45" s="89">
        <v>17.32</v>
      </c>
      <c r="E45" s="89">
        <v>19.11</v>
      </c>
      <c r="F45" s="10">
        <v>19.111732</v>
      </c>
      <c r="G45" s="6">
        <v>9</v>
      </c>
      <c r="H45" s="6">
        <v>223</v>
      </c>
      <c r="I45" s="13" t="s">
        <v>75</v>
      </c>
      <c r="J45"/>
    </row>
    <row r="46" spans="1:10" ht="12.75">
      <c r="A46" s="67">
        <f t="shared" si="3"/>
        <v>45</v>
      </c>
      <c r="B46" s="81">
        <v>6</v>
      </c>
      <c r="C46" s="65" t="s">
        <v>11</v>
      </c>
      <c r="D46" s="27">
        <v>19.17</v>
      </c>
      <c r="E46" s="27">
        <v>19.2</v>
      </c>
      <c r="F46" s="10">
        <v>19.201916999999998</v>
      </c>
      <c r="G46" s="6">
        <v>7</v>
      </c>
      <c r="H46" s="6">
        <v>223</v>
      </c>
      <c r="I46" s="13" t="s">
        <v>79</v>
      </c>
      <c r="J46"/>
    </row>
    <row r="47" spans="1:10" ht="12.75">
      <c r="A47" s="67">
        <f t="shared" si="3"/>
        <v>46</v>
      </c>
      <c r="B47" s="81">
        <v>4</v>
      </c>
      <c r="C47" s="181" t="s">
        <v>9</v>
      </c>
      <c r="D47" s="38">
        <v>19.3</v>
      </c>
      <c r="E47" s="38">
        <v>18.71</v>
      </c>
      <c r="F47" s="10">
        <v>19.3</v>
      </c>
      <c r="G47" s="6">
        <v>9</v>
      </c>
      <c r="H47" s="6">
        <v>223</v>
      </c>
      <c r="I47" s="13" t="s">
        <v>33</v>
      </c>
      <c r="J47"/>
    </row>
    <row r="48" spans="1:10" ht="12.75">
      <c r="A48" s="67">
        <f t="shared" si="3"/>
        <v>47</v>
      </c>
      <c r="B48" s="81">
        <v>6</v>
      </c>
      <c r="C48" s="184" t="s">
        <v>9</v>
      </c>
      <c r="D48" s="38">
        <v>18.78</v>
      </c>
      <c r="E48" s="38">
        <v>19.32</v>
      </c>
      <c r="F48" s="10">
        <v>19.32</v>
      </c>
      <c r="G48" s="6">
        <v>7</v>
      </c>
      <c r="H48" s="6">
        <v>221</v>
      </c>
      <c r="I48" s="13" t="s">
        <v>30</v>
      </c>
      <c r="J48" s="42"/>
    </row>
    <row r="49" spans="1:10" ht="12.75">
      <c r="A49" s="67">
        <f t="shared" si="3"/>
        <v>48</v>
      </c>
      <c r="B49" s="81">
        <v>4</v>
      </c>
      <c r="C49" s="65" t="s">
        <v>9</v>
      </c>
      <c r="D49" s="74">
        <v>19.18</v>
      </c>
      <c r="E49" s="74">
        <v>19.32</v>
      </c>
      <c r="F49" s="10">
        <v>19.321918</v>
      </c>
      <c r="G49" s="6">
        <v>9</v>
      </c>
      <c r="H49" s="6">
        <v>225</v>
      </c>
      <c r="I49" s="13" t="s">
        <v>8</v>
      </c>
      <c r="J49" s="42"/>
    </row>
    <row r="50" spans="1:10" ht="12.75">
      <c r="A50" s="67">
        <f t="shared" si="3"/>
        <v>49</v>
      </c>
      <c r="B50" s="81">
        <v>7</v>
      </c>
      <c r="C50" s="65" t="s">
        <v>3</v>
      </c>
      <c r="D50" s="89">
        <v>18.44</v>
      </c>
      <c r="E50" s="89">
        <v>19.39</v>
      </c>
      <c r="F50" s="10">
        <v>19.391844</v>
      </c>
      <c r="G50" s="6">
        <v>6</v>
      </c>
      <c r="H50" s="6">
        <v>223</v>
      </c>
      <c r="I50" s="13" t="s">
        <v>79</v>
      </c>
      <c r="J50" s="42"/>
    </row>
    <row r="51" spans="1:10" ht="12.75">
      <c r="A51" s="67">
        <f t="shared" si="3"/>
        <v>50</v>
      </c>
      <c r="B51" s="81">
        <v>5</v>
      </c>
      <c r="C51" s="65" t="s">
        <v>75</v>
      </c>
      <c r="D51" s="38">
        <v>19.34</v>
      </c>
      <c r="E51" s="38">
        <v>19.42</v>
      </c>
      <c r="F51" s="10">
        <v>19.421934</v>
      </c>
      <c r="G51" s="6">
        <v>8</v>
      </c>
      <c r="H51" s="6">
        <v>225</v>
      </c>
      <c r="I51" s="13" t="s">
        <v>8</v>
      </c>
      <c r="J51" s="53"/>
    </row>
    <row r="52" spans="1:10" ht="12.75">
      <c r="A52" s="67">
        <f t="shared" si="3"/>
        <v>51</v>
      </c>
      <c r="B52" s="81">
        <v>7</v>
      </c>
      <c r="C52" s="162" t="s">
        <v>93</v>
      </c>
      <c r="D52" s="89">
        <v>18.97</v>
      </c>
      <c r="E52" s="89">
        <v>19.48</v>
      </c>
      <c r="F52" s="10">
        <v>19.48</v>
      </c>
      <c r="G52" s="6">
        <v>6</v>
      </c>
      <c r="H52" s="6">
        <v>223</v>
      </c>
      <c r="I52" s="13" t="s">
        <v>13</v>
      </c>
      <c r="J52" s="53"/>
    </row>
    <row r="53" spans="1:10" ht="12.75">
      <c r="A53" s="67">
        <f t="shared" si="3"/>
        <v>52</v>
      </c>
      <c r="B53" s="81">
        <v>5</v>
      </c>
      <c r="C53" s="65" t="s">
        <v>9</v>
      </c>
      <c r="D53" s="85">
        <v>19.51</v>
      </c>
      <c r="E53" s="85">
        <v>18.38</v>
      </c>
      <c r="F53" s="142">
        <v>19.511838</v>
      </c>
      <c r="G53" s="6">
        <v>8</v>
      </c>
      <c r="H53" s="118">
        <v>224</v>
      </c>
      <c r="I53" s="13" t="s">
        <v>12</v>
      </c>
      <c r="J53" s="53"/>
    </row>
    <row r="54" spans="1:10" ht="12.75">
      <c r="A54" s="67">
        <f t="shared" si="3"/>
        <v>53</v>
      </c>
      <c r="B54" s="201">
        <v>8</v>
      </c>
      <c r="C54" s="184" t="s">
        <v>4</v>
      </c>
      <c r="D54" s="38">
        <v>16.79</v>
      </c>
      <c r="E54" s="38">
        <v>19.53</v>
      </c>
      <c r="F54" s="10">
        <v>19.531679</v>
      </c>
      <c r="G54" s="6">
        <v>5</v>
      </c>
      <c r="H54" s="6">
        <v>223</v>
      </c>
      <c r="I54" s="13" t="s">
        <v>79</v>
      </c>
      <c r="J54" s="14"/>
    </row>
    <row r="55" spans="1:10" ht="12.75">
      <c r="A55" s="67">
        <f t="shared" si="3"/>
        <v>54</v>
      </c>
      <c r="B55" s="40">
        <v>8</v>
      </c>
      <c r="C55" s="162" t="s">
        <v>9</v>
      </c>
      <c r="D55" s="38">
        <v>19.17</v>
      </c>
      <c r="E55" s="38">
        <v>19.63</v>
      </c>
      <c r="F55" s="10">
        <v>19.63</v>
      </c>
      <c r="G55" s="6">
        <v>5</v>
      </c>
      <c r="H55" s="6">
        <v>223</v>
      </c>
      <c r="I55" s="13" t="s">
        <v>13</v>
      </c>
      <c r="J55" s="14"/>
    </row>
    <row r="56" spans="1:10" ht="12.75">
      <c r="A56" s="67">
        <f t="shared" si="3"/>
        <v>55</v>
      </c>
      <c r="B56" s="81">
        <v>5</v>
      </c>
      <c r="C56" s="183" t="s">
        <v>11</v>
      </c>
      <c r="D56" s="140">
        <v>19.76</v>
      </c>
      <c r="E56" s="89">
        <v>18.99</v>
      </c>
      <c r="F56" s="39">
        <v>19.761899000000003</v>
      </c>
      <c r="G56" s="6">
        <v>8</v>
      </c>
      <c r="H56" s="6">
        <v>223</v>
      </c>
      <c r="I56" s="13" t="s">
        <v>75</v>
      </c>
      <c r="J56" s="53"/>
    </row>
    <row r="57" spans="1:10" ht="12.75">
      <c r="A57" s="67">
        <f t="shared" si="3"/>
        <v>56</v>
      </c>
      <c r="B57" s="81">
        <v>5</v>
      </c>
      <c r="C57" s="204" t="s">
        <v>4</v>
      </c>
      <c r="D57" s="74">
        <v>19.87</v>
      </c>
      <c r="E57" s="74">
        <v>18.91</v>
      </c>
      <c r="F57" s="39">
        <v>19.87</v>
      </c>
      <c r="G57" s="63">
        <v>8</v>
      </c>
      <c r="H57" s="6">
        <v>223</v>
      </c>
      <c r="I57" s="13" t="s">
        <v>33</v>
      </c>
      <c r="J57" s="53"/>
    </row>
    <row r="58" spans="1:10" ht="12.75">
      <c r="A58" s="67">
        <f t="shared" si="3"/>
        <v>57</v>
      </c>
      <c r="B58" s="81">
        <v>4</v>
      </c>
      <c r="C58" s="181" t="s">
        <v>9</v>
      </c>
      <c r="D58" s="38">
        <v>19.06</v>
      </c>
      <c r="E58" s="38">
        <v>19.88</v>
      </c>
      <c r="F58" s="39">
        <v>19.881906</v>
      </c>
      <c r="G58" s="6">
        <v>9</v>
      </c>
      <c r="H58" s="6">
        <v>226</v>
      </c>
      <c r="I58" s="13" t="s">
        <v>3</v>
      </c>
      <c r="J58" s="53"/>
    </row>
    <row r="59" spans="1:10" ht="12.75">
      <c r="A59" s="67">
        <f t="shared" si="3"/>
        <v>58</v>
      </c>
      <c r="B59" s="81">
        <v>8</v>
      </c>
      <c r="C59" s="65" t="s">
        <v>3</v>
      </c>
      <c r="D59" s="85">
        <v>18.37</v>
      </c>
      <c r="E59" s="85">
        <v>19.98</v>
      </c>
      <c r="F59" s="39">
        <v>19.981837</v>
      </c>
      <c r="G59" s="6">
        <v>5</v>
      </c>
      <c r="H59" s="6">
        <v>224</v>
      </c>
      <c r="I59" s="13" t="s">
        <v>9</v>
      </c>
      <c r="J59" s="14"/>
    </row>
    <row r="60" spans="1:10" ht="12.75">
      <c r="A60" s="67">
        <f t="shared" si="3"/>
        <v>59</v>
      </c>
      <c r="B60" s="81">
        <v>6</v>
      </c>
      <c r="C60" s="65" t="s">
        <v>11</v>
      </c>
      <c r="D60" s="74">
        <v>20.16</v>
      </c>
      <c r="E60" s="74">
        <v>19.52</v>
      </c>
      <c r="F60" s="39">
        <v>20.161952</v>
      </c>
      <c r="G60" s="6">
        <v>7</v>
      </c>
      <c r="H60" s="118">
        <v>224</v>
      </c>
      <c r="I60" s="13" t="s">
        <v>12</v>
      </c>
      <c r="J60" s="53"/>
    </row>
    <row r="61" spans="1:10" ht="12.75">
      <c r="A61" s="67">
        <f t="shared" si="3"/>
        <v>60</v>
      </c>
      <c r="B61" s="81">
        <v>7</v>
      </c>
      <c r="C61" s="162" t="s">
        <v>11</v>
      </c>
      <c r="D61" s="38">
        <v>20.44</v>
      </c>
      <c r="E61" s="38">
        <v>20.09</v>
      </c>
      <c r="F61" s="39">
        <v>20.44</v>
      </c>
      <c r="G61" s="6">
        <v>6</v>
      </c>
      <c r="H61" s="6">
        <v>221</v>
      </c>
      <c r="I61" s="13" t="s">
        <v>30</v>
      </c>
      <c r="J61" s="42"/>
    </row>
    <row r="62" spans="1:10" ht="12.75">
      <c r="A62" s="67">
        <f t="shared" si="3"/>
        <v>61</v>
      </c>
      <c r="B62" s="50">
        <v>5</v>
      </c>
      <c r="C62" s="65" t="s">
        <v>79</v>
      </c>
      <c r="D62" s="140">
        <v>17.07</v>
      </c>
      <c r="E62" s="140">
        <v>20.45</v>
      </c>
      <c r="F62" s="141">
        <v>20.451707</v>
      </c>
      <c r="G62" s="6">
        <v>8</v>
      </c>
      <c r="H62" s="6">
        <v>226</v>
      </c>
      <c r="I62" s="13" t="s">
        <v>3</v>
      </c>
      <c r="J62" s="53"/>
    </row>
    <row r="63" spans="1:10" ht="12.75">
      <c r="A63" s="67">
        <f t="shared" si="3"/>
        <v>62</v>
      </c>
      <c r="B63" s="86">
        <v>6</v>
      </c>
      <c r="C63" s="65" t="s">
        <v>11</v>
      </c>
      <c r="D63" s="89">
        <v>20.62</v>
      </c>
      <c r="E63" s="89">
        <v>18.83</v>
      </c>
      <c r="F63" s="39">
        <v>20.62</v>
      </c>
      <c r="G63" s="6">
        <v>7</v>
      </c>
      <c r="H63" s="6">
        <v>223</v>
      </c>
      <c r="I63" s="13" t="s">
        <v>33</v>
      </c>
      <c r="J63" s="42"/>
    </row>
    <row r="64" spans="1:10" ht="12.75">
      <c r="A64" s="67">
        <f t="shared" si="3"/>
        <v>63</v>
      </c>
      <c r="B64" s="81">
        <v>6</v>
      </c>
      <c r="C64" s="184" t="s">
        <v>7</v>
      </c>
      <c r="D64" s="38">
        <v>20.02</v>
      </c>
      <c r="E64" s="38">
        <v>20.74</v>
      </c>
      <c r="F64" s="39">
        <v>20.742002</v>
      </c>
      <c r="G64" s="6">
        <v>7</v>
      </c>
      <c r="H64" s="6">
        <v>225</v>
      </c>
      <c r="I64" s="13" t="s">
        <v>8</v>
      </c>
      <c r="J64" s="42"/>
    </row>
    <row r="65" spans="1:10" ht="12.75">
      <c r="A65" s="67">
        <f t="shared" si="3"/>
        <v>64</v>
      </c>
      <c r="B65" s="86">
        <v>8</v>
      </c>
      <c r="C65" s="190" t="s">
        <v>3</v>
      </c>
      <c r="D65" s="38">
        <v>20.84</v>
      </c>
      <c r="E65" s="38">
        <v>19.45</v>
      </c>
      <c r="F65" s="39">
        <v>20.84</v>
      </c>
      <c r="G65" s="6">
        <v>5</v>
      </c>
      <c r="H65" s="6">
        <v>221</v>
      </c>
      <c r="I65" s="13" t="s">
        <v>30</v>
      </c>
      <c r="J65" s="14"/>
    </row>
    <row r="66" spans="1:10" ht="12.75">
      <c r="A66" s="67">
        <f aca="true" t="shared" si="4" ref="A66:A97">RANK(F66,F$1:F$31999,1)</f>
        <v>65</v>
      </c>
      <c r="B66" s="81">
        <v>9</v>
      </c>
      <c r="C66" s="162" t="s">
        <v>7</v>
      </c>
      <c r="D66" s="27">
        <v>20.28</v>
      </c>
      <c r="E66" s="27">
        <v>20.86</v>
      </c>
      <c r="F66" s="39">
        <v>20.86</v>
      </c>
      <c r="G66" s="6">
        <v>5</v>
      </c>
      <c r="H66" s="6">
        <v>221</v>
      </c>
      <c r="I66" s="13" t="s">
        <v>30</v>
      </c>
      <c r="J66" s="14"/>
    </row>
    <row r="67" spans="1:10" ht="12.75">
      <c r="A67" s="67">
        <f t="shared" si="4"/>
        <v>66</v>
      </c>
      <c r="B67" s="86">
        <v>6</v>
      </c>
      <c r="C67" s="184" t="s">
        <v>3</v>
      </c>
      <c r="D67" s="38">
        <v>20.93</v>
      </c>
      <c r="E67" s="38">
        <v>18.8</v>
      </c>
      <c r="F67" s="39">
        <v>20.93188</v>
      </c>
      <c r="G67" s="6">
        <v>7</v>
      </c>
      <c r="H67" s="6">
        <v>223</v>
      </c>
      <c r="I67" s="13" t="s">
        <v>75</v>
      </c>
      <c r="J67" s="53"/>
    </row>
    <row r="68" spans="1:10" ht="12.75">
      <c r="A68" s="67">
        <f t="shared" si="4"/>
        <v>67</v>
      </c>
      <c r="B68" s="203">
        <v>9</v>
      </c>
      <c r="C68" s="162" t="s">
        <v>9</v>
      </c>
      <c r="D68" s="74">
        <v>21.1</v>
      </c>
      <c r="E68" s="74">
        <v>19.15</v>
      </c>
      <c r="F68" s="39">
        <v>21.101915</v>
      </c>
      <c r="G68" s="6">
        <v>5</v>
      </c>
      <c r="H68" s="6">
        <v>224</v>
      </c>
      <c r="I68" s="13" t="s">
        <v>9</v>
      </c>
      <c r="J68" s="42"/>
    </row>
    <row r="69" spans="1:10" ht="12.75">
      <c r="A69" s="67">
        <f t="shared" si="4"/>
        <v>68</v>
      </c>
      <c r="B69" s="86">
        <v>7</v>
      </c>
      <c r="C69" s="65" t="s">
        <v>3</v>
      </c>
      <c r="D69" s="89">
        <v>21.15</v>
      </c>
      <c r="E69" s="89">
        <v>17.98</v>
      </c>
      <c r="F69" s="39">
        <v>21.15</v>
      </c>
      <c r="G69" s="6">
        <v>6</v>
      </c>
      <c r="H69" s="6">
        <v>223</v>
      </c>
      <c r="I69" s="13" t="s">
        <v>33</v>
      </c>
      <c r="J69" s="42"/>
    </row>
    <row r="70" spans="1:10" ht="12.75">
      <c r="A70" s="67">
        <f t="shared" si="4"/>
        <v>69</v>
      </c>
      <c r="B70" s="81">
        <v>9</v>
      </c>
      <c r="C70" s="182" t="s">
        <v>148</v>
      </c>
      <c r="D70" s="89">
        <v>19.66</v>
      </c>
      <c r="E70" s="89">
        <v>21.42</v>
      </c>
      <c r="F70" s="111">
        <v>21.421966</v>
      </c>
      <c r="G70" s="6">
        <v>5</v>
      </c>
      <c r="H70" s="6">
        <v>223</v>
      </c>
      <c r="I70" s="13" t="s">
        <v>79</v>
      </c>
      <c r="J70" s="53"/>
    </row>
    <row r="71" spans="1:10" ht="12.75">
      <c r="A71" s="67">
        <f t="shared" si="4"/>
        <v>70</v>
      </c>
      <c r="B71" s="50">
        <v>7</v>
      </c>
      <c r="C71" s="162" t="s">
        <v>9</v>
      </c>
      <c r="D71" s="89">
        <v>21.76</v>
      </c>
      <c r="E71" s="89">
        <v>17.75</v>
      </c>
      <c r="F71" s="117">
        <v>21.761775</v>
      </c>
      <c r="G71" s="6">
        <v>6</v>
      </c>
      <c r="H71" s="6">
        <v>223</v>
      </c>
      <c r="I71" s="13" t="s">
        <v>75</v>
      </c>
      <c r="J71" s="53"/>
    </row>
    <row r="72" spans="1:10" ht="12.75">
      <c r="A72" s="67">
        <f t="shared" si="4"/>
        <v>71</v>
      </c>
      <c r="B72" s="50">
        <v>6</v>
      </c>
      <c r="C72" s="65" t="s">
        <v>75</v>
      </c>
      <c r="D72" s="38">
        <v>17.18</v>
      </c>
      <c r="E72" s="38">
        <v>21.83</v>
      </c>
      <c r="F72" s="39">
        <v>21.831718</v>
      </c>
      <c r="G72" s="6">
        <v>7</v>
      </c>
      <c r="H72" s="6">
        <v>226</v>
      </c>
      <c r="I72" s="13" t="s">
        <v>3</v>
      </c>
      <c r="J72" s="14"/>
    </row>
    <row r="73" spans="1:10" ht="12.75">
      <c r="A73" s="67">
        <f t="shared" si="4"/>
        <v>72</v>
      </c>
      <c r="B73" s="57">
        <v>7</v>
      </c>
      <c r="C73" s="205" t="s">
        <v>11</v>
      </c>
      <c r="D73" s="202">
        <v>21.9</v>
      </c>
      <c r="E73" s="202">
        <v>21.41</v>
      </c>
      <c r="F73" s="206">
        <v>21.902141</v>
      </c>
      <c r="G73" s="6">
        <v>6</v>
      </c>
      <c r="H73" s="6">
        <v>225</v>
      </c>
      <c r="I73" s="13" t="s">
        <v>8</v>
      </c>
      <c r="J73" s="53"/>
    </row>
    <row r="74" spans="1:10" ht="12.75">
      <c r="A74" s="67">
        <f t="shared" si="4"/>
        <v>73</v>
      </c>
      <c r="B74" s="40">
        <v>8</v>
      </c>
      <c r="C74" s="65" t="s">
        <v>7</v>
      </c>
      <c r="D74" s="85">
        <v>22.21</v>
      </c>
      <c r="E74" s="85">
        <v>21.51</v>
      </c>
      <c r="F74" s="142">
        <v>22.21</v>
      </c>
      <c r="G74" s="6">
        <v>5</v>
      </c>
      <c r="H74" s="6">
        <v>223</v>
      </c>
      <c r="I74" s="13" t="s">
        <v>33</v>
      </c>
      <c r="J74" s="14"/>
    </row>
    <row r="75" spans="1:10" ht="12.75">
      <c r="A75" s="67">
        <f t="shared" si="4"/>
        <v>74</v>
      </c>
      <c r="B75" s="40">
        <v>7</v>
      </c>
      <c r="C75" s="65" t="s">
        <v>3</v>
      </c>
      <c r="D75" s="129">
        <v>17.29</v>
      </c>
      <c r="E75" s="129">
        <v>22.22</v>
      </c>
      <c r="F75" s="10">
        <v>22.221729</v>
      </c>
      <c r="G75" s="6">
        <v>6</v>
      </c>
      <c r="H75" s="6">
        <v>226</v>
      </c>
      <c r="I75" s="13" t="s">
        <v>3</v>
      </c>
      <c r="J75" s="53"/>
    </row>
    <row r="76" spans="1:10" ht="12.75">
      <c r="A76" s="67">
        <f t="shared" si="4"/>
        <v>75</v>
      </c>
      <c r="B76" s="40">
        <v>10</v>
      </c>
      <c r="C76" s="119" t="s">
        <v>144</v>
      </c>
      <c r="D76" s="89">
        <v>18.79</v>
      </c>
      <c r="E76" s="89">
        <v>22.91</v>
      </c>
      <c r="F76" s="10">
        <v>22.911879</v>
      </c>
      <c r="G76" s="6">
        <v>5</v>
      </c>
      <c r="H76" s="6">
        <v>224</v>
      </c>
      <c r="I76" s="13" t="s">
        <v>9</v>
      </c>
      <c r="J76" s="53"/>
    </row>
    <row r="77" spans="1:10" ht="12.75">
      <c r="A77" s="67">
        <f t="shared" si="4"/>
        <v>76</v>
      </c>
      <c r="B77" s="20">
        <v>10</v>
      </c>
      <c r="C77" s="65" t="s">
        <v>75</v>
      </c>
      <c r="D77" s="38">
        <v>17.46</v>
      </c>
      <c r="E77" s="38">
        <v>22.92</v>
      </c>
      <c r="F77" s="10">
        <v>22.921746000000002</v>
      </c>
      <c r="G77" s="6">
        <v>5</v>
      </c>
      <c r="H77" s="6">
        <v>223</v>
      </c>
      <c r="I77" s="13" t="s">
        <v>79</v>
      </c>
      <c r="J77" s="53"/>
    </row>
    <row r="78" spans="1:10" ht="12.75">
      <c r="A78" s="67">
        <f t="shared" si="4"/>
        <v>77</v>
      </c>
      <c r="B78" s="40">
        <v>11</v>
      </c>
      <c r="C78" s="65" t="s">
        <v>9</v>
      </c>
      <c r="D78" s="89">
        <v>20.64</v>
      </c>
      <c r="E78" s="89">
        <v>23.49</v>
      </c>
      <c r="F78" s="10">
        <v>23.492064</v>
      </c>
      <c r="G78" s="6">
        <v>5</v>
      </c>
      <c r="H78" s="6">
        <v>223</v>
      </c>
      <c r="I78" s="13" t="s">
        <v>79</v>
      </c>
      <c r="J78" s="53"/>
    </row>
    <row r="79" spans="1:10" ht="12.75">
      <c r="A79" s="67">
        <f t="shared" si="4"/>
        <v>78</v>
      </c>
      <c r="B79" s="40">
        <v>8</v>
      </c>
      <c r="C79" s="65" t="s">
        <v>7</v>
      </c>
      <c r="D79" s="89">
        <v>19</v>
      </c>
      <c r="E79" s="89">
        <v>23.83</v>
      </c>
      <c r="F79" s="10">
        <v>23.831899999999997</v>
      </c>
      <c r="G79" s="6">
        <v>5</v>
      </c>
      <c r="H79" s="6">
        <v>226</v>
      </c>
      <c r="I79" s="13" t="s">
        <v>3</v>
      </c>
      <c r="J79" s="42"/>
    </row>
    <row r="80" spans="1:10" ht="12.75">
      <c r="A80" s="67">
        <f t="shared" si="4"/>
        <v>79</v>
      </c>
      <c r="B80" s="86">
        <v>8</v>
      </c>
      <c r="C80" s="162" t="s">
        <v>75</v>
      </c>
      <c r="D80" s="89">
        <v>25.31</v>
      </c>
      <c r="E80" s="89">
        <v>25.37</v>
      </c>
      <c r="F80" s="89">
        <v>25.372531000000002</v>
      </c>
      <c r="G80" s="6">
        <v>5</v>
      </c>
      <c r="H80" s="6">
        <v>223</v>
      </c>
      <c r="I80" s="13" t="s">
        <v>75</v>
      </c>
      <c r="J80" s="53"/>
    </row>
    <row r="81" spans="1:10" ht="12.75">
      <c r="A81" s="67">
        <f t="shared" si="4"/>
        <v>80</v>
      </c>
      <c r="B81" s="81">
        <v>9</v>
      </c>
      <c r="C81" s="162" t="s">
        <v>75</v>
      </c>
      <c r="D81" s="89">
        <v>26.06</v>
      </c>
      <c r="E81" s="89">
        <v>26.3</v>
      </c>
      <c r="F81" s="89">
        <v>26.3</v>
      </c>
      <c r="G81" s="6">
        <v>5</v>
      </c>
      <c r="H81" s="6">
        <v>223</v>
      </c>
      <c r="I81" s="13" t="s">
        <v>33</v>
      </c>
      <c r="J81" s="53"/>
    </row>
    <row r="82" spans="1:10" ht="12.75">
      <c r="A82" s="67">
        <f t="shared" si="4"/>
        <v>81</v>
      </c>
      <c r="B82" s="86">
        <v>9</v>
      </c>
      <c r="C82" s="120" t="s">
        <v>29</v>
      </c>
      <c r="D82" s="85">
        <v>27.16</v>
      </c>
      <c r="E82" s="85">
        <v>26.9</v>
      </c>
      <c r="F82" s="10">
        <v>27.16269</v>
      </c>
      <c r="G82" s="6">
        <v>5</v>
      </c>
      <c r="H82" s="6">
        <v>226</v>
      </c>
      <c r="I82" s="13" t="s">
        <v>3</v>
      </c>
      <c r="J82" s="14"/>
    </row>
    <row r="83" spans="1:10" ht="12.75">
      <c r="A83" s="67">
        <f t="shared" si="4"/>
        <v>82</v>
      </c>
      <c r="B83" s="81">
        <v>5</v>
      </c>
      <c r="C83" s="120" t="s">
        <v>137</v>
      </c>
      <c r="D83" s="89">
        <v>29.18</v>
      </c>
      <c r="E83" s="89">
        <v>27.47</v>
      </c>
      <c r="F83" s="89">
        <v>29.18</v>
      </c>
      <c r="G83" s="6">
        <v>8</v>
      </c>
      <c r="H83" s="6">
        <v>222</v>
      </c>
      <c r="I83" s="13" t="s">
        <v>6</v>
      </c>
      <c r="J83" s="53"/>
    </row>
    <row r="84" spans="1:10" ht="12.75">
      <c r="A84" s="67">
        <f t="shared" si="4"/>
        <v>83</v>
      </c>
      <c r="B84" s="86">
        <v>6</v>
      </c>
      <c r="C84" s="119" t="s">
        <v>136</v>
      </c>
      <c r="D84" s="89">
        <v>27.27</v>
      </c>
      <c r="E84" s="89">
        <v>29.82</v>
      </c>
      <c r="F84" s="10">
        <v>29.82</v>
      </c>
      <c r="G84" s="6">
        <v>7</v>
      </c>
      <c r="H84" s="6">
        <v>222</v>
      </c>
      <c r="I84" s="13" t="s">
        <v>6</v>
      </c>
      <c r="J84" s="53"/>
    </row>
    <row r="85" spans="1:10" ht="12.75">
      <c r="A85" s="67">
        <f t="shared" si="4"/>
        <v>84</v>
      </c>
      <c r="B85" s="86">
        <v>10</v>
      </c>
      <c r="C85" s="65" t="s">
        <v>11</v>
      </c>
      <c r="D85" s="129">
        <v>28.65</v>
      </c>
      <c r="E85" s="129">
        <v>29.82</v>
      </c>
      <c r="F85" s="10">
        <v>29.822865</v>
      </c>
      <c r="G85" s="6">
        <v>5</v>
      </c>
      <c r="H85" s="6">
        <v>226</v>
      </c>
      <c r="I85" s="13" t="s">
        <v>3</v>
      </c>
      <c r="J85" s="53"/>
    </row>
    <row r="86" spans="1:10" ht="12.75">
      <c r="A86" s="67">
        <f t="shared" si="4"/>
        <v>85</v>
      </c>
      <c r="B86" s="86">
        <v>7</v>
      </c>
      <c r="C86" s="65" t="s">
        <v>7</v>
      </c>
      <c r="D86" s="74">
        <v>29.85</v>
      </c>
      <c r="E86" s="74">
        <v>29.76</v>
      </c>
      <c r="F86" s="10">
        <v>29.852976</v>
      </c>
      <c r="G86" s="6">
        <v>6</v>
      </c>
      <c r="H86" s="118">
        <v>224</v>
      </c>
      <c r="I86" s="13" t="s">
        <v>12</v>
      </c>
      <c r="J86" s="53"/>
    </row>
    <row r="87" spans="1:10" ht="12.75">
      <c r="A87" s="67">
        <f t="shared" si="4"/>
        <v>86</v>
      </c>
      <c r="B87" s="81">
        <v>9</v>
      </c>
      <c r="C87" s="65" t="s">
        <v>7</v>
      </c>
      <c r="D87" s="89">
        <v>29.17</v>
      </c>
      <c r="E87" s="89">
        <v>29.98</v>
      </c>
      <c r="F87" s="10">
        <v>29.98</v>
      </c>
      <c r="G87" s="6">
        <v>5</v>
      </c>
      <c r="H87" s="6">
        <v>223</v>
      </c>
      <c r="I87" s="13" t="s">
        <v>13</v>
      </c>
      <c r="J87" s="53"/>
    </row>
    <row r="88" spans="1:10" ht="12.75">
      <c r="A88" s="67">
        <f t="shared" si="4"/>
        <v>87</v>
      </c>
      <c r="B88" s="86">
        <v>8</v>
      </c>
      <c r="C88" s="162" t="s">
        <v>4</v>
      </c>
      <c r="D88" s="134">
        <v>32.17</v>
      </c>
      <c r="E88" s="134">
        <v>31.29</v>
      </c>
      <c r="F88" s="10">
        <v>32.173129</v>
      </c>
      <c r="G88" s="6">
        <v>5</v>
      </c>
      <c r="H88" s="6">
        <v>225</v>
      </c>
      <c r="I88" s="13" t="s">
        <v>8</v>
      </c>
      <c r="J88" s="53"/>
    </row>
    <row r="89" spans="1:10" ht="12.75">
      <c r="A89" s="67">
        <f t="shared" si="4"/>
        <v>88</v>
      </c>
      <c r="B89" s="81">
        <v>7</v>
      </c>
      <c r="C89" s="186" t="s">
        <v>7</v>
      </c>
      <c r="D89" s="38">
        <v>20.13</v>
      </c>
      <c r="E89" s="10">
        <v>35.5</v>
      </c>
      <c r="F89" s="6">
        <v>35.5</v>
      </c>
      <c r="G89" s="44">
        <v>6</v>
      </c>
      <c r="H89" s="6">
        <v>222</v>
      </c>
      <c r="I89" s="13" t="s">
        <v>6</v>
      </c>
      <c r="J89" s="53"/>
    </row>
    <row r="90" spans="1:10" ht="12.75">
      <c r="A90" s="67">
        <f t="shared" si="4"/>
        <v>89</v>
      </c>
      <c r="B90" s="86">
        <v>8</v>
      </c>
      <c r="C90" s="184" t="s">
        <v>93</v>
      </c>
      <c r="D90" s="74">
        <v>20.61</v>
      </c>
      <c r="E90" s="74">
        <v>37.98</v>
      </c>
      <c r="F90" s="10">
        <v>37.98</v>
      </c>
      <c r="G90" s="6">
        <v>5</v>
      </c>
      <c r="H90" s="6">
        <v>222</v>
      </c>
      <c r="I90" s="13" t="s">
        <v>6</v>
      </c>
      <c r="J90" s="53"/>
    </row>
    <row r="91" spans="1:10" ht="12.75">
      <c r="A91" s="67">
        <f t="shared" si="4"/>
        <v>90</v>
      </c>
      <c r="B91" s="81">
        <v>12</v>
      </c>
      <c r="C91" s="120" t="s">
        <v>126</v>
      </c>
      <c r="D91" s="85">
        <v>40.94</v>
      </c>
      <c r="E91" s="85">
        <v>36.51</v>
      </c>
      <c r="F91" s="10">
        <v>40.943650999999996</v>
      </c>
      <c r="G91" s="6">
        <v>5</v>
      </c>
      <c r="H91" s="6">
        <v>223</v>
      </c>
      <c r="I91" s="13" t="s">
        <v>79</v>
      </c>
      <c r="J91" s="53"/>
    </row>
    <row r="92" spans="1:10" ht="12.75">
      <c r="A92" s="67">
        <f t="shared" si="4"/>
        <v>91</v>
      </c>
      <c r="B92" s="86">
        <v>9</v>
      </c>
      <c r="C92" s="65" t="s">
        <v>7</v>
      </c>
      <c r="D92" s="85">
        <v>56.07</v>
      </c>
      <c r="E92" s="85">
        <v>57.15</v>
      </c>
      <c r="F92" s="142">
        <v>57.155606999999996</v>
      </c>
      <c r="G92" s="6">
        <v>5</v>
      </c>
      <c r="H92" s="6">
        <v>223</v>
      </c>
      <c r="I92" s="13" t="s">
        <v>75</v>
      </c>
      <c r="J92" s="53"/>
    </row>
    <row r="93" spans="1:10" ht="12.75">
      <c r="A93" s="67" t="e">
        <f t="shared" si="4"/>
        <v>#VALUE!</v>
      </c>
      <c r="B93" s="40">
        <v>10</v>
      </c>
      <c r="C93" s="119" t="s">
        <v>93</v>
      </c>
      <c r="D93" s="89" t="s">
        <v>72</v>
      </c>
      <c r="E93" s="89" t="s">
        <v>72</v>
      </c>
      <c r="F93" s="39" t="s">
        <v>72</v>
      </c>
      <c r="G93" s="6">
        <v>5</v>
      </c>
      <c r="H93" s="6">
        <v>221</v>
      </c>
      <c r="I93" s="13" t="s">
        <v>30</v>
      </c>
      <c r="J93" s="53"/>
    </row>
    <row r="94" spans="1:10" ht="12.75">
      <c r="A94" s="67" t="e">
        <f t="shared" si="4"/>
        <v>#VALUE!</v>
      </c>
      <c r="B94" s="40">
        <v>10</v>
      </c>
      <c r="C94" s="162" t="s">
        <v>30</v>
      </c>
      <c r="D94" s="129" t="s">
        <v>72</v>
      </c>
      <c r="E94" s="129" t="s">
        <v>72</v>
      </c>
      <c r="F94" s="39" t="s">
        <v>72</v>
      </c>
      <c r="G94" s="6">
        <v>5</v>
      </c>
      <c r="H94" s="6">
        <v>222</v>
      </c>
      <c r="I94" s="13" t="s">
        <v>6</v>
      </c>
      <c r="J94" s="53"/>
    </row>
    <row r="95" spans="1:10" ht="12.75">
      <c r="A95" s="67" t="e">
        <f t="shared" si="4"/>
        <v>#VALUE!</v>
      </c>
      <c r="B95" s="40">
        <v>10</v>
      </c>
      <c r="C95" s="65" t="s">
        <v>125</v>
      </c>
      <c r="D95" s="85" t="s">
        <v>72</v>
      </c>
      <c r="E95" s="85">
        <v>27.53</v>
      </c>
      <c r="F95" s="144" t="s">
        <v>72</v>
      </c>
      <c r="G95" s="44">
        <v>5</v>
      </c>
      <c r="H95" s="6">
        <v>222</v>
      </c>
      <c r="I95" s="13" t="s">
        <v>6</v>
      </c>
      <c r="J95" s="53"/>
    </row>
    <row r="96" spans="1:10" ht="12.75">
      <c r="A96" s="67" t="e">
        <f t="shared" si="4"/>
        <v>#VALUE!</v>
      </c>
      <c r="B96" s="40">
        <v>8</v>
      </c>
      <c r="C96" s="162" t="s">
        <v>30</v>
      </c>
      <c r="D96" s="27" t="s">
        <v>72</v>
      </c>
      <c r="E96" s="27" t="s">
        <v>72</v>
      </c>
      <c r="F96" s="39" t="s">
        <v>72</v>
      </c>
      <c r="G96" s="6">
        <v>5</v>
      </c>
      <c r="H96" s="118">
        <v>224</v>
      </c>
      <c r="I96" s="13" t="s">
        <v>12</v>
      </c>
      <c r="J96" s="14"/>
    </row>
    <row r="97" spans="1:10" ht="12.75">
      <c r="A97" s="67" t="e">
        <f t="shared" si="4"/>
        <v>#N/A</v>
      </c>
      <c r="B97" s="40"/>
      <c r="C97" s="120"/>
      <c r="D97" s="89"/>
      <c r="E97" s="89"/>
      <c r="F97" s="117"/>
      <c r="G97" s="118"/>
      <c r="H97" s="6"/>
      <c r="I97" s="13"/>
      <c r="J97" s="14"/>
    </row>
    <row r="98" spans="1:10" ht="12.75">
      <c r="A98" s="67" t="e">
        <f aca="true" t="shared" si="5" ref="A98:A129">RANK(F98,F$1:F$31999,1)</f>
        <v>#N/A</v>
      </c>
      <c r="B98" s="40"/>
      <c r="C98" s="184"/>
      <c r="D98" s="74"/>
      <c r="E98" s="74"/>
      <c r="F98" s="39"/>
      <c r="G98" s="6"/>
      <c r="H98" s="118"/>
      <c r="I98" s="13"/>
      <c r="J98" s="14"/>
    </row>
    <row r="99" spans="1:10" ht="12.75">
      <c r="A99" s="67" t="e">
        <f t="shared" si="5"/>
        <v>#N/A</v>
      </c>
      <c r="B99" s="86"/>
      <c r="C99" s="65"/>
      <c r="D99" s="85"/>
      <c r="E99" s="85"/>
      <c r="F99" s="10"/>
      <c r="G99" s="6"/>
      <c r="H99" s="6"/>
      <c r="I99" s="13"/>
      <c r="J99" s="53"/>
    </row>
    <row r="100" spans="1:10" ht="12.75">
      <c r="A100" s="67" t="e">
        <f t="shared" si="5"/>
        <v>#N/A</v>
      </c>
      <c r="B100" s="81"/>
      <c r="C100" s="120"/>
      <c r="D100" s="85"/>
      <c r="E100" s="85"/>
      <c r="F100" s="10"/>
      <c r="G100" s="6"/>
      <c r="H100" s="6"/>
      <c r="I100" s="13"/>
      <c r="J100" s="42"/>
    </row>
    <row r="101" spans="1:10" ht="12.75">
      <c r="A101" s="67" t="e">
        <f t="shared" si="5"/>
        <v>#N/A</v>
      </c>
      <c r="B101" s="86"/>
      <c r="C101" s="65"/>
      <c r="D101" s="89"/>
      <c r="E101" s="89"/>
      <c r="F101" s="89"/>
      <c r="G101" s="44"/>
      <c r="H101" s="6"/>
      <c r="I101" s="13"/>
      <c r="J101" s="42"/>
    </row>
    <row r="102" spans="1:10" ht="12.75">
      <c r="A102" s="67" t="e">
        <f t="shared" si="5"/>
        <v>#N/A</v>
      </c>
      <c r="B102" s="81"/>
      <c r="C102" s="120"/>
      <c r="D102" s="85"/>
      <c r="E102" s="85"/>
      <c r="F102" s="10"/>
      <c r="G102" s="6"/>
      <c r="H102" s="6"/>
      <c r="I102" s="13"/>
      <c r="J102" s="42"/>
    </row>
    <row r="103" spans="1:10" ht="12.75">
      <c r="A103" s="67" t="e">
        <f t="shared" si="5"/>
        <v>#N/A</v>
      </c>
      <c r="B103" s="86"/>
      <c r="C103" s="184"/>
      <c r="D103" s="38"/>
      <c r="E103" s="38"/>
      <c r="F103" s="10"/>
      <c r="G103" s="6"/>
      <c r="H103" s="118"/>
      <c r="I103" s="13"/>
      <c r="J103" s="42"/>
    </row>
    <row r="104" spans="1:10" ht="12.75">
      <c r="A104" s="67" t="e">
        <f t="shared" si="5"/>
        <v>#N/A</v>
      </c>
      <c r="B104" s="81"/>
      <c r="C104" s="65"/>
      <c r="D104" s="89"/>
      <c r="E104" s="89"/>
      <c r="F104" s="10"/>
      <c r="G104" s="6"/>
      <c r="H104" s="6"/>
      <c r="I104" s="13"/>
      <c r="J104" s="42"/>
    </row>
    <row r="105" spans="1:9" ht="12.75">
      <c r="A105" s="67" t="e">
        <f t="shared" si="5"/>
        <v>#N/A</v>
      </c>
      <c r="B105" s="86"/>
      <c r="C105" s="65"/>
      <c r="D105" s="89"/>
      <c r="E105" s="89"/>
      <c r="F105" s="10"/>
      <c r="G105" s="6"/>
      <c r="H105" s="6"/>
      <c r="I105" s="13"/>
    </row>
    <row r="106" spans="1:9" ht="12.75">
      <c r="A106" s="67" t="e">
        <f t="shared" si="5"/>
        <v>#N/A</v>
      </c>
      <c r="B106" s="81"/>
      <c r="C106" s="162"/>
      <c r="D106" s="134"/>
      <c r="E106" s="134"/>
      <c r="F106" s="10"/>
      <c r="G106" s="6"/>
      <c r="H106" s="6"/>
      <c r="I106" s="13"/>
    </row>
    <row r="107" spans="1:9" ht="12.75">
      <c r="A107" s="67" t="e">
        <f t="shared" si="5"/>
        <v>#N/A</v>
      </c>
      <c r="B107" s="86"/>
      <c r="C107" s="162"/>
      <c r="D107" s="89"/>
      <c r="E107" s="89"/>
      <c r="F107" s="89"/>
      <c r="G107" s="6"/>
      <c r="H107" s="6"/>
      <c r="I107" s="13"/>
    </row>
    <row r="108" spans="1:9" ht="12.75">
      <c r="A108" s="67" t="e">
        <f t="shared" si="5"/>
        <v>#N/A</v>
      </c>
      <c r="B108" s="81"/>
      <c r="C108" s="184"/>
      <c r="D108" s="38"/>
      <c r="E108" s="38"/>
      <c r="F108" s="10"/>
      <c r="G108" s="6"/>
      <c r="H108" s="118"/>
      <c r="I108" s="13"/>
    </row>
    <row r="109" spans="1:9" ht="12.75">
      <c r="A109" s="67" t="e">
        <f t="shared" si="5"/>
        <v>#N/A</v>
      </c>
      <c r="B109" s="40"/>
      <c r="C109" s="65"/>
      <c r="D109" s="89"/>
      <c r="E109" s="89"/>
      <c r="F109" s="10"/>
      <c r="G109" s="6"/>
      <c r="H109" s="6"/>
      <c r="I109" s="13"/>
    </row>
    <row r="110" spans="1:9" ht="12.75">
      <c r="A110" s="67" t="e">
        <f t="shared" si="5"/>
        <v>#N/A</v>
      </c>
      <c r="B110" s="40"/>
      <c r="C110" s="185"/>
      <c r="D110" s="135"/>
      <c r="E110" s="10"/>
      <c r="F110" s="6"/>
      <c r="G110" s="6"/>
      <c r="H110" s="6"/>
      <c r="I110" s="13"/>
    </row>
    <row r="111" spans="1:9" ht="12.75">
      <c r="A111" s="67" t="e">
        <f t="shared" si="5"/>
        <v>#N/A</v>
      </c>
      <c r="B111" s="40"/>
      <c r="C111" s="119"/>
      <c r="D111" s="89"/>
      <c r="E111" s="89"/>
      <c r="F111" s="10"/>
      <c r="G111" s="6"/>
      <c r="H111" s="6"/>
      <c r="I111" s="13"/>
    </row>
    <row r="112" spans="1:9" ht="12.75">
      <c r="A112" s="67" t="e">
        <f t="shared" si="5"/>
        <v>#N/A</v>
      </c>
      <c r="B112" s="40"/>
      <c r="C112" s="184"/>
      <c r="D112" s="38"/>
      <c r="E112" s="38"/>
      <c r="F112" s="10"/>
      <c r="G112" s="6"/>
      <c r="H112" s="6"/>
      <c r="I112" s="13"/>
    </row>
    <row r="113" spans="1:9" ht="12.75">
      <c r="A113" s="67" t="e">
        <f t="shared" si="5"/>
        <v>#N/A</v>
      </c>
      <c r="B113" s="40"/>
      <c r="C113" s="162"/>
      <c r="D113" s="27"/>
      <c r="E113" s="27"/>
      <c r="F113" s="10"/>
      <c r="G113" s="6"/>
      <c r="H113" s="6"/>
      <c r="I113" s="13"/>
    </row>
    <row r="114" spans="1:9" ht="12.75">
      <c r="A114" s="67" t="e">
        <f t="shared" si="5"/>
        <v>#N/A</v>
      </c>
      <c r="B114" s="40"/>
      <c r="C114" s="65"/>
      <c r="D114" s="38"/>
      <c r="E114" s="38"/>
      <c r="F114" s="10"/>
      <c r="G114" s="6"/>
      <c r="H114" s="118"/>
      <c r="I114" s="13"/>
    </row>
    <row r="115" spans="1:9" ht="12.75">
      <c r="A115" s="67" t="e">
        <f t="shared" si="5"/>
        <v>#N/A</v>
      </c>
      <c r="B115" s="40"/>
      <c r="C115" s="181"/>
      <c r="D115" s="74"/>
      <c r="E115" s="74"/>
      <c r="F115" s="10"/>
      <c r="G115" s="6"/>
      <c r="H115" s="6"/>
      <c r="I115" s="13"/>
    </row>
    <row r="116" spans="1:9" ht="12.75">
      <c r="A116" s="67" t="e">
        <f t="shared" si="5"/>
        <v>#N/A</v>
      </c>
      <c r="B116" s="40"/>
      <c r="C116" s="65"/>
      <c r="D116" s="89"/>
      <c r="E116" s="89"/>
      <c r="F116" s="89"/>
      <c r="G116" s="6"/>
      <c r="H116" s="6"/>
      <c r="I116" s="13"/>
    </row>
    <row r="117" spans="1:9" ht="12.75">
      <c r="A117" s="67" t="e">
        <f t="shared" si="5"/>
        <v>#N/A</v>
      </c>
      <c r="B117" s="40"/>
      <c r="C117" s="183"/>
      <c r="D117" s="140"/>
      <c r="E117" s="89"/>
      <c r="F117" s="6"/>
      <c r="G117" s="6"/>
      <c r="H117" s="6"/>
      <c r="I117" s="13"/>
    </row>
    <row r="118" spans="1:9" ht="12.75">
      <c r="A118" s="67" t="e">
        <f t="shared" si="5"/>
        <v>#N/A</v>
      </c>
      <c r="B118" s="40"/>
      <c r="C118" s="184"/>
      <c r="D118" s="38"/>
      <c r="E118" s="38"/>
      <c r="F118" s="10"/>
      <c r="G118" s="6"/>
      <c r="H118" s="6"/>
      <c r="I118" s="13"/>
    </row>
    <row r="119" spans="1:9" ht="12.75">
      <c r="A119" s="67" t="e">
        <f t="shared" si="5"/>
        <v>#N/A</v>
      </c>
      <c r="B119" s="40"/>
      <c r="C119" s="188"/>
      <c r="D119" s="85"/>
      <c r="E119" s="85"/>
      <c r="F119" s="10"/>
      <c r="G119" s="6"/>
      <c r="H119" s="6"/>
      <c r="I119" s="13"/>
    </row>
    <row r="120" spans="1:9" ht="12.75">
      <c r="A120" s="67" t="e">
        <f t="shared" si="5"/>
        <v>#N/A</v>
      </c>
      <c r="B120" s="20"/>
      <c r="C120" s="181"/>
      <c r="D120" s="74"/>
      <c r="E120" s="74"/>
      <c r="F120" s="39"/>
      <c r="G120" s="6"/>
      <c r="H120" s="6"/>
      <c r="I120" s="13"/>
    </row>
    <row r="121" spans="1:9" ht="12.75">
      <c r="A121" s="67" t="e">
        <f t="shared" si="5"/>
        <v>#N/A</v>
      </c>
      <c r="B121" s="40"/>
      <c r="C121" s="184"/>
      <c r="D121" s="38"/>
      <c r="E121" s="38"/>
      <c r="F121" s="39"/>
      <c r="G121" s="6"/>
      <c r="H121" s="118"/>
      <c r="I121" s="13"/>
    </row>
    <row r="122" spans="1:9" ht="12.75">
      <c r="A122" s="67" t="e">
        <f t="shared" si="5"/>
        <v>#N/A</v>
      </c>
      <c r="B122" s="40"/>
      <c r="C122" s="162"/>
      <c r="D122" s="116"/>
      <c r="E122" s="89"/>
      <c r="F122" s="117"/>
      <c r="G122" s="118"/>
      <c r="H122" s="6"/>
      <c r="I122" s="13"/>
    </row>
    <row r="123" spans="1:9" ht="12.75">
      <c r="A123" s="67" t="e">
        <f t="shared" si="5"/>
        <v>#N/A</v>
      </c>
      <c r="B123" s="40"/>
      <c r="C123" s="65"/>
      <c r="D123" s="89"/>
      <c r="E123" s="89"/>
      <c r="F123" s="39"/>
      <c r="G123" s="6"/>
      <c r="H123" s="6"/>
      <c r="I123" s="13"/>
    </row>
    <row r="124" spans="1:9" ht="12.75">
      <c r="A124" s="67" t="e">
        <f t="shared" si="5"/>
        <v>#N/A</v>
      </c>
      <c r="B124" s="40"/>
      <c r="C124" s="65"/>
      <c r="D124" s="38"/>
      <c r="E124" s="38"/>
      <c r="F124" s="39"/>
      <c r="G124" s="6"/>
      <c r="H124" s="6"/>
      <c r="I124" s="13"/>
    </row>
    <row r="125" spans="1:9" ht="12.75">
      <c r="A125" s="67" t="e">
        <f t="shared" si="5"/>
        <v>#N/A</v>
      </c>
      <c r="B125" s="40"/>
      <c r="C125" s="65"/>
      <c r="D125" s="85"/>
      <c r="E125" s="85"/>
      <c r="F125" s="144"/>
      <c r="G125" s="6"/>
      <c r="H125" s="6"/>
      <c r="I125" s="13"/>
    </row>
    <row r="126" spans="1:9" ht="12.75">
      <c r="A126" s="67" t="e">
        <f t="shared" si="5"/>
        <v>#N/A</v>
      </c>
      <c r="B126" s="40"/>
      <c r="C126" s="184"/>
      <c r="D126" s="38"/>
      <c r="E126" s="38"/>
      <c r="F126" s="39"/>
      <c r="G126" s="6"/>
      <c r="H126" s="118"/>
      <c r="I126" s="13"/>
    </row>
    <row r="127" spans="1:9" ht="12.75">
      <c r="A127" s="67" t="e">
        <f t="shared" si="5"/>
        <v>#N/A</v>
      </c>
      <c r="B127" s="40"/>
      <c r="C127" s="65"/>
      <c r="D127" s="74"/>
      <c r="E127" s="74"/>
      <c r="F127" s="39"/>
      <c r="G127" s="6"/>
      <c r="H127" s="6"/>
      <c r="I127" s="13"/>
    </row>
    <row r="128" spans="1:9" ht="12.75">
      <c r="A128" s="67" t="e">
        <f t="shared" si="5"/>
        <v>#N/A</v>
      </c>
      <c r="B128" s="40"/>
      <c r="C128" s="184"/>
      <c r="D128" s="74"/>
      <c r="E128" s="74"/>
      <c r="F128" s="39"/>
      <c r="G128" s="6"/>
      <c r="H128" s="6"/>
      <c r="I128" s="13"/>
    </row>
    <row r="129" spans="1:9" ht="12.75">
      <c r="A129" s="67" t="e">
        <f t="shared" si="5"/>
        <v>#N/A</v>
      </c>
      <c r="B129" s="40"/>
      <c r="C129" s="184"/>
      <c r="D129" s="38"/>
      <c r="E129" s="179"/>
      <c r="F129" s="10"/>
      <c r="G129" s="6"/>
      <c r="H129" s="6"/>
      <c r="I129" s="13"/>
    </row>
    <row r="130" spans="1:9" ht="12.75">
      <c r="A130" s="67" t="e">
        <f aca="true" t="shared" si="6" ref="A130:A146">RANK(F130,F$1:F$31999,1)</f>
        <v>#N/A</v>
      </c>
      <c r="B130" s="40"/>
      <c r="C130" s="184"/>
      <c r="D130" s="38"/>
      <c r="E130" s="179"/>
      <c r="F130" s="10"/>
      <c r="G130" s="6"/>
      <c r="H130" s="118"/>
      <c r="I130" s="13"/>
    </row>
    <row r="131" spans="1:9" ht="12.75">
      <c r="A131" s="67" t="e">
        <f t="shared" si="6"/>
        <v>#N/A</v>
      </c>
      <c r="B131" s="40"/>
      <c r="C131" s="65"/>
      <c r="D131" s="74"/>
      <c r="E131" s="193"/>
      <c r="F131" s="10"/>
      <c r="G131" s="6"/>
      <c r="H131" s="6"/>
      <c r="I131" s="13"/>
    </row>
    <row r="132" spans="1:9" ht="12.75">
      <c r="A132" s="67" t="e">
        <f t="shared" si="6"/>
        <v>#N/A</v>
      </c>
      <c r="B132" s="40"/>
      <c r="C132" s="184"/>
      <c r="D132" s="38"/>
      <c r="E132" s="179"/>
      <c r="F132" s="10"/>
      <c r="G132" s="6"/>
      <c r="H132" s="118"/>
      <c r="I132" s="13"/>
    </row>
    <row r="133" spans="1:9" ht="12.75">
      <c r="A133" s="67" t="e">
        <f t="shared" si="6"/>
        <v>#N/A</v>
      </c>
      <c r="B133" s="40"/>
      <c r="C133" s="184"/>
      <c r="D133" s="38"/>
      <c r="E133" s="179"/>
      <c r="F133" s="10"/>
      <c r="G133" s="6"/>
      <c r="H133" s="118"/>
      <c r="I133" s="13"/>
    </row>
    <row r="134" spans="1:9" ht="12.75">
      <c r="A134" s="67" t="e">
        <f t="shared" si="6"/>
        <v>#N/A</v>
      </c>
      <c r="B134" s="40"/>
      <c r="C134" s="184"/>
      <c r="D134" s="38"/>
      <c r="E134" s="179"/>
      <c r="F134" s="10"/>
      <c r="G134" s="6"/>
      <c r="H134" s="118"/>
      <c r="I134" s="13"/>
    </row>
    <row r="135" spans="1:9" ht="12.75">
      <c r="A135" s="67" t="e">
        <f t="shared" si="6"/>
        <v>#N/A</v>
      </c>
      <c r="B135" s="40"/>
      <c r="C135" s="162"/>
      <c r="D135" s="27"/>
      <c r="E135" s="195"/>
      <c r="F135" s="10"/>
      <c r="G135" s="6"/>
      <c r="H135" s="6"/>
      <c r="I135" s="13"/>
    </row>
    <row r="136" spans="1:9" ht="12.75">
      <c r="A136" s="67" t="e">
        <f t="shared" si="6"/>
        <v>#N/A</v>
      </c>
      <c r="B136" s="40"/>
      <c r="C136" s="183"/>
      <c r="D136" s="140"/>
      <c r="E136" s="117"/>
      <c r="F136" s="6"/>
      <c r="G136" s="6"/>
      <c r="H136" s="6"/>
      <c r="I136" s="13"/>
    </row>
    <row r="137" spans="1:9" ht="12.75">
      <c r="A137" s="67" t="e">
        <f t="shared" si="6"/>
        <v>#N/A</v>
      </c>
      <c r="B137" s="40"/>
      <c r="C137" s="162"/>
      <c r="D137" s="27"/>
      <c r="E137" s="195"/>
      <c r="F137" s="10"/>
      <c r="G137" s="6"/>
      <c r="H137" s="6"/>
      <c r="I137" s="13"/>
    </row>
    <row r="138" spans="1:9" ht="12.75">
      <c r="A138" s="67" t="e">
        <f t="shared" si="6"/>
        <v>#N/A</v>
      </c>
      <c r="B138" s="40"/>
      <c r="C138" s="65"/>
      <c r="D138" s="89"/>
      <c r="E138" s="117"/>
      <c r="F138" s="10"/>
      <c r="G138" s="6"/>
      <c r="H138" s="6"/>
      <c r="I138" s="13"/>
    </row>
    <row r="139" spans="1:9" ht="12.75">
      <c r="A139" s="67" t="e">
        <f t="shared" si="6"/>
        <v>#N/A</v>
      </c>
      <c r="B139" s="40"/>
      <c r="C139" s="181"/>
      <c r="D139" s="74"/>
      <c r="E139" s="74"/>
      <c r="F139" s="39"/>
      <c r="G139" s="6"/>
      <c r="H139" s="6"/>
      <c r="I139" s="13"/>
    </row>
    <row r="140" spans="1:9" ht="12.75">
      <c r="A140" s="67" t="e">
        <f t="shared" si="6"/>
        <v>#N/A</v>
      </c>
      <c r="B140" s="40"/>
      <c r="C140" s="65"/>
      <c r="D140" s="74"/>
      <c r="E140" s="74"/>
      <c r="F140" s="39"/>
      <c r="G140" s="6"/>
      <c r="H140" s="6"/>
      <c r="I140" s="13"/>
    </row>
    <row r="141" spans="1:9" ht="12.75">
      <c r="A141" s="67" t="e">
        <f t="shared" si="6"/>
        <v>#N/A</v>
      </c>
      <c r="B141" s="40"/>
      <c r="C141" s="120"/>
      <c r="D141" s="129"/>
      <c r="E141" s="129"/>
      <c r="F141" s="39"/>
      <c r="G141" s="6"/>
      <c r="H141" s="6"/>
      <c r="I141" s="13"/>
    </row>
    <row r="142" spans="1:9" ht="12.75">
      <c r="A142" s="67" t="e">
        <f t="shared" si="6"/>
        <v>#N/A</v>
      </c>
      <c r="B142" s="40"/>
      <c r="C142" s="182"/>
      <c r="D142" s="89"/>
      <c r="E142" s="89"/>
      <c r="F142" s="111"/>
      <c r="G142" s="6"/>
      <c r="H142" s="6"/>
      <c r="I142" s="13"/>
    </row>
    <row r="143" spans="1:9" ht="12.75">
      <c r="A143" s="67" t="e">
        <f t="shared" si="6"/>
        <v>#N/A</v>
      </c>
      <c r="B143" s="40"/>
      <c r="C143" s="65"/>
      <c r="D143" s="89"/>
      <c r="E143" s="89"/>
      <c r="F143" s="39"/>
      <c r="G143" s="6"/>
      <c r="H143" s="6"/>
      <c r="I143" s="13"/>
    </row>
    <row r="144" spans="1:9" ht="12.75">
      <c r="A144" s="67" t="e">
        <f t="shared" si="6"/>
        <v>#N/A</v>
      </c>
      <c r="B144" s="40"/>
      <c r="C144" s="184"/>
      <c r="D144" s="38"/>
      <c r="E144" s="38"/>
      <c r="F144" s="39"/>
      <c r="G144" s="6"/>
      <c r="H144" s="6"/>
      <c r="I144" s="13"/>
    </row>
    <row r="145" spans="1:9" ht="12.75">
      <c r="A145" s="67" t="e">
        <f t="shared" si="6"/>
        <v>#N/A</v>
      </c>
      <c r="B145" s="40"/>
      <c r="C145" s="65"/>
      <c r="D145" s="140"/>
      <c r="E145" s="140"/>
      <c r="F145" s="141"/>
      <c r="G145" s="6"/>
      <c r="H145" s="6"/>
      <c r="I145" s="13"/>
    </row>
    <row r="146" spans="1:9" ht="12.75">
      <c r="A146" s="67" t="e">
        <f t="shared" si="6"/>
        <v>#N/A</v>
      </c>
      <c r="B146" s="40"/>
      <c r="C146" s="184"/>
      <c r="D146" s="38"/>
      <c r="E146" s="38"/>
      <c r="F146" s="39"/>
      <c r="G146" s="6"/>
      <c r="H146" s="118"/>
      <c r="I146" s="13"/>
    </row>
    <row r="147" spans="1:9" ht="12.75">
      <c r="A147" s="67"/>
      <c r="B147" s="40"/>
      <c r="C147" s="65"/>
      <c r="D147" s="85"/>
      <c r="E147" s="85"/>
      <c r="F147" s="144"/>
      <c r="G147" s="6"/>
      <c r="H147" s="118"/>
      <c r="I147" s="13"/>
    </row>
    <row r="148" spans="1:9" ht="12.75">
      <c r="A148" s="67"/>
      <c r="B148" s="40"/>
      <c r="C148" s="65"/>
      <c r="D148" s="140"/>
      <c r="E148" s="140"/>
      <c r="F148" s="141"/>
      <c r="G148" s="6"/>
      <c r="H148" s="118"/>
      <c r="I148" s="13"/>
    </row>
    <row r="149" spans="1:9" ht="12.75">
      <c r="A149" s="67"/>
      <c r="B149" s="40"/>
      <c r="C149" s="120"/>
      <c r="D149" s="85"/>
      <c r="E149" s="85"/>
      <c r="F149" s="39"/>
      <c r="G149" s="6"/>
      <c r="H149" s="118"/>
      <c r="I149" s="13"/>
    </row>
    <row r="150" spans="1:9" ht="12.75">
      <c r="A150" s="67"/>
      <c r="B150" s="40"/>
      <c r="C150" s="65"/>
      <c r="D150" s="27"/>
      <c r="E150" s="27"/>
      <c r="F150" s="39"/>
      <c r="G150" s="6"/>
      <c r="H150" s="118"/>
      <c r="I150" s="13"/>
    </row>
    <row r="151" spans="1:9" ht="12.75">
      <c r="A151" s="67"/>
      <c r="B151" s="40"/>
      <c r="C151" s="120"/>
      <c r="D151" s="89"/>
      <c r="E151" s="89"/>
      <c r="F151" s="117"/>
      <c r="G151" s="118"/>
      <c r="H151" s="118"/>
      <c r="I151" s="13"/>
    </row>
    <row r="152" spans="1:9" ht="12.75">
      <c r="A152" s="67"/>
      <c r="B152" s="40"/>
      <c r="C152" s="120"/>
      <c r="D152" s="85"/>
      <c r="E152" s="85"/>
      <c r="F152" s="39"/>
      <c r="G152" s="6"/>
      <c r="H152" s="118"/>
      <c r="I152" s="13"/>
    </row>
    <row r="153" spans="1:9" ht="12.75">
      <c r="A153" s="67"/>
      <c r="B153" s="40"/>
      <c r="C153" s="182"/>
      <c r="D153" s="89"/>
      <c r="E153" s="89"/>
      <c r="F153" s="111"/>
      <c r="G153" s="44"/>
      <c r="H153" s="118"/>
      <c r="I153" s="13"/>
    </row>
    <row r="154" spans="1:9" ht="12.75">
      <c r="A154" s="67"/>
      <c r="B154" s="40"/>
      <c r="C154" s="65"/>
      <c r="D154" s="89"/>
      <c r="E154" s="89"/>
      <c r="F154" s="39"/>
      <c r="G154" s="6"/>
      <c r="H154" s="118"/>
      <c r="I154" s="13"/>
    </row>
    <row r="155" spans="1:9" ht="12.75">
      <c r="A155" s="67"/>
      <c r="B155" s="40"/>
      <c r="C155" s="65"/>
      <c r="D155" s="85"/>
      <c r="E155" s="85"/>
      <c r="F155" s="39"/>
      <c r="G155" s="6"/>
      <c r="H155" s="118"/>
      <c r="I155" s="13"/>
    </row>
  </sheetData>
  <sheetProtection/>
  <autoFilter ref="A1:I142">
    <sortState ref="A2:I155">
      <sortCondition sortBy="value" ref="A2:A155"/>
    </sortState>
  </autoFilter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140625" style="0" bestFit="1" customWidth="1"/>
    <col min="3" max="3" width="13.28125" style="0" bestFit="1" customWidth="1"/>
    <col min="4" max="4" width="12.140625" style="0" bestFit="1" customWidth="1"/>
    <col min="6" max="6" width="10.57421875" style="0" bestFit="1" customWidth="1"/>
    <col min="8" max="8" width="10.57421875" style="0" bestFit="1" customWidth="1"/>
    <col min="10" max="10" width="12.57421875" style="0" bestFit="1" customWidth="1"/>
    <col min="11" max="11" width="5.00390625" style="92" bestFit="1" customWidth="1"/>
    <col min="12" max="12" width="7.00390625" style="92" bestFit="1" customWidth="1"/>
    <col min="13" max="13" width="9.140625" style="92" customWidth="1"/>
    <col min="17" max="17" width="9.57421875" style="0" bestFit="1" customWidth="1"/>
    <col min="19" max="19" width="9.57421875" style="0" bestFit="1" customWidth="1"/>
  </cols>
  <sheetData>
    <row r="1" spans="1:17" ht="12.75">
      <c r="A1" t="s">
        <v>128</v>
      </c>
      <c r="K1" s="92" t="s">
        <v>0</v>
      </c>
      <c r="L1" s="92" t="s">
        <v>14</v>
      </c>
      <c r="M1" s="92" t="s">
        <v>2</v>
      </c>
      <c r="O1" s="92" t="s">
        <v>132</v>
      </c>
      <c r="Q1" s="92" t="s">
        <v>103</v>
      </c>
    </row>
    <row r="2" spans="1:20" ht="12.75">
      <c r="A2" s="15" t="s">
        <v>45</v>
      </c>
      <c r="B2" s="16">
        <f ca="1">TODAY()</f>
        <v>43821</v>
      </c>
      <c r="G2" s="29"/>
      <c r="J2" s="7" t="s">
        <v>30</v>
      </c>
      <c r="K2" s="13">
        <v>21</v>
      </c>
      <c r="L2" s="13">
        <v>10</v>
      </c>
      <c r="M2" s="13">
        <f aca="true" t="shared" si="0" ref="M2:M13">K2+L2</f>
        <v>31</v>
      </c>
      <c r="N2">
        <f>(M2+O2+P2)*50</f>
        <v>2000</v>
      </c>
      <c r="O2" s="92">
        <v>6</v>
      </c>
      <c r="P2" s="92">
        <v>3</v>
      </c>
      <c r="Q2" s="92">
        <v>6</v>
      </c>
      <c r="R2" s="92">
        <v>3</v>
      </c>
      <c r="S2" s="92">
        <f aca="true" t="shared" si="1" ref="S2:S13">(Q2+R2)*100</f>
        <v>900</v>
      </c>
      <c r="T2" s="92">
        <f>N2+S2+500</f>
        <v>3400</v>
      </c>
    </row>
    <row r="3" spans="7:20" ht="12.75">
      <c r="G3" s="29"/>
      <c r="J3" s="7" t="s">
        <v>6</v>
      </c>
      <c r="K3" s="13">
        <v>18</v>
      </c>
      <c r="L3" s="13">
        <v>10</v>
      </c>
      <c r="M3" s="13">
        <f t="shared" si="0"/>
        <v>28</v>
      </c>
      <c r="N3">
        <f aca="true" t="shared" si="2" ref="N3:N13">(M3+O3+P3)*50</f>
        <v>1400</v>
      </c>
      <c r="O3" s="92">
        <v>0</v>
      </c>
      <c r="P3" s="92">
        <v>0</v>
      </c>
      <c r="Q3" s="92">
        <v>4</v>
      </c>
      <c r="R3" s="92">
        <v>1</v>
      </c>
      <c r="S3" s="92">
        <f t="shared" si="1"/>
        <v>500</v>
      </c>
      <c r="T3" s="92">
        <f aca="true" t="shared" si="3" ref="T3:T13">N3+S3+500</f>
        <v>2400</v>
      </c>
    </row>
    <row r="4" spans="2:20" ht="12.75">
      <c r="B4" s="15" t="s">
        <v>58</v>
      </c>
      <c r="C4" s="155">
        <v>1164</v>
      </c>
      <c r="D4" s="17">
        <v>64</v>
      </c>
      <c r="G4" s="17"/>
      <c r="H4" s="17"/>
      <c r="J4" s="7" t="s">
        <v>33</v>
      </c>
      <c r="K4" s="13">
        <v>18</v>
      </c>
      <c r="L4" s="13">
        <v>9</v>
      </c>
      <c r="M4" s="13">
        <f t="shared" si="0"/>
        <v>27</v>
      </c>
      <c r="N4">
        <f t="shared" si="2"/>
        <v>1400</v>
      </c>
      <c r="O4" s="92">
        <v>1</v>
      </c>
      <c r="P4" s="92">
        <v>0</v>
      </c>
      <c r="Q4" s="92">
        <v>7</v>
      </c>
      <c r="R4" s="92">
        <v>1</v>
      </c>
      <c r="S4" s="92">
        <f t="shared" si="1"/>
        <v>800</v>
      </c>
      <c r="T4" s="92">
        <f t="shared" si="3"/>
        <v>2700</v>
      </c>
    </row>
    <row r="5" spans="2:20" ht="12.75">
      <c r="B5" s="15" t="s">
        <v>59</v>
      </c>
      <c r="C5" s="155">
        <f>500*(15-COUNTBLANK(J2:J16))</f>
        <v>4500</v>
      </c>
      <c r="D5" s="17"/>
      <c r="E5" s="17"/>
      <c r="F5" s="17"/>
      <c r="G5" s="17"/>
      <c r="H5" s="17"/>
      <c r="J5" s="7" t="s">
        <v>13</v>
      </c>
      <c r="K5" s="13">
        <v>18</v>
      </c>
      <c r="L5" s="13">
        <v>9</v>
      </c>
      <c r="M5" s="13">
        <f t="shared" si="0"/>
        <v>27</v>
      </c>
      <c r="N5">
        <f t="shared" si="2"/>
        <v>1350</v>
      </c>
      <c r="O5" s="92">
        <v>0</v>
      </c>
      <c r="P5" s="92">
        <v>0</v>
      </c>
      <c r="Q5" s="92">
        <v>4</v>
      </c>
      <c r="R5" s="92">
        <v>0</v>
      </c>
      <c r="S5" s="92">
        <f t="shared" si="1"/>
        <v>400</v>
      </c>
      <c r="T5" s="92">
        <f t="shared" si="3"/>
        <v>2250</v>
      </c>
    </row>
    <row r="6" spans="2:20" ht="12.75">
      <c r="B6" s="15" t="s">
        <v>77</v>
      </c>
      <c r="C6" s="155">
        <f>M20</f>
        <v>20750</v>
      </c>
      <c r="D6" s="17"/>
      <c r="E6" s="17"/>
      <c r="F6" s="17"/>
      <c r="G6" s="17"/>
      <c r="H6" s="17"/>
      <c r="J6" s="7" t="s">
        <v>75</v>
      </c>
      <c r="K6" s="13">
        <v>17</v>
      </c>
      <c r="L6" s="13">
        <v>9</v>
      </c>
      <c r="M6" s="13">
        <f t="shared" si="0"/>
        <v>26</v>
      </c>
      <c r="N6">
        <f t="shared" si="2"/>
        <v>1350</v>
      </c>
      <c r="O6" s="92">
        <v>1</v>
      </c>
      <c r="P6" s="92">
        <v>0</v>
      </c>
      <c r="Q6" s="92">
        <v>8</v>
      </c>
      <c r="R6" s="92">
        <v>1</v>
      </c>
      <c r="S6" s="92">
        <f t="shared" si="1"/>
        <v>900</v>
      </c>
      <c r="T6" s="92">
        <f t="shared" si="3"/>
        <v>2750</v>
      </c>
    </row>
    <row r="7" spans="2:20" ht="12.75">
      <c r="B7" s="15" t="s">
        <v>84</v>
      </c>
      <c r="C7" s="156"/>
      <c r="D7" s="17"/>
      <c r="E7" s="17"/>
      <c r="F7" s="17"/>
      <c r="G7" s="17"/>
      <c r="H7" s="17"/>
      <c r="J7" s="7" t="s">
        <v>9</v>
      </c>
      <c r="K7" s="13">
        <v>19</v>
      </c>
      <c r="L7" s="13">
        <v>10</v>
      </c>
      <c r="M7" s="13">
        <f t="shared" si="0"/>
        <v>29</v>
      </c>
      <c r="N7">
        <f t="shared" si="2"/>
        <v>1550</v>
      </c>
      <c r="O7" s="92">
        <v>2</v>
      </c>
      <c r="P7" s="92">
        <v>0</v>
      </c>
      <c r="Q7" s="92">
        <v>6</v>
      </c>
      <c r="R7" s="92">
        <v>3</v>
      </c>
      <c r="S7" s="92">
        <f t="shared" si="1"/>
        <v>900</v>
      </c>
      <c r="T7" s="92">
        <f t="shared" si="3"/>
        <v>2950</v>
      </c>
    </row>
    <row r="8" spans="2:20" ht="12.75">
      <c r="B8" s="15"/>
      <c r="C8" s="155"/>
      <c r="E8" s="17"/>
      <c r="F8" s="17"/>
      <c r="G8" s="17"/>
      <c r="H8" s="17"/>
      <c r="J8" s="7" t="s">
        <v>8</v>
      </c>
      <c r="K8" s="13">
        <v>21</v>
      </c>
      <c r="L8" s="13">
        <v>8</v>
      </c>
      <c r="M8" s="13">
        <f t="shared" si="0"/>
        <v>29</v>
      </c>
      <c r="N8">
        <f t="shared" si="2"/>
        <v>1450</v>
      </c>
      <c r="O8" s="92">
        <v>0</v>
      </c>
      <c r="P8" s="92">
        <v>0</v>
      </c>
      <c r="Q8" s="92">
        <v>11</v>
      </c>
      <c r="R8" s="92">
        <v>2</v>
      </c>
      <c r="S8" s="92">
        <f t="shared" si="1"/>
        <v>1300</v>
      </c>
      <c r="T8" s="92">
        <f t="shared" si="3"/>
        <v>3250</v>
      </c>
    </row>
    <row r="9" spans="2:20" ht="12.75">
      <c r="B9" s="15" t="s">
        <v>127</v>
      </c>
      <c r="C9" s="155">
        <f>SUM(C4:C8)</f>
        <v>26414</v>
      </c>
      <c r="D9" s="17"/>
      <c r="E9" s="17"/>
      <c r="F9" s="17"/>
      <c r="G9" s="17"/>
      <c r="H9" s="17"/>
      <c r="J9" s="7" t="s">
        <v>3</v>
      </c>
      <c r="K9" s="13">
        <v>21</v>
      </c>
      <c r="L9" s="13">
        <v>10</v>
      </c>
      <c r="M9" s="13">
        <f t="shared" si="0"/>
        <v>31</v>
      </c>
      <c r="N9">
        <f t="shared" si="2"/>
        <v>1600</v>
      </c>
      <c r="O9" s="92">
        <v>0</v>
      </c>
      <c r="P9" s="92">
        <v>1</v>
      </c>
      <c r="Q9" s="200">
        <v>11</v>
      </c>
      <c r="R9" s="200">
        <v>1</v>
      </c>
      <c r="S9" s="92">
        <f t="shared" si="1"/>
        <v>1200</v>
      </c>
      <c r="T9" s="92">
        <f t="shared" si="3"/>
        <v>3300</v>
      </c>
    </row>
    <row r="10" spans="3:20" ht="12.75">
      <c r="C10" s="155"/>
      <c r="D10" s="17"/>
      <c r="E10" s="17"/>
      <c r="F10" s="17"/>
      <c r="G10" s="17"/>
      <c r="H10" s="17"/>
      <c r="J10" s="7" t="s">
        <v>79</v>
      </c>
      <c r="K10" s="13">
        <v>19</v>
      </c>
      <c r="L10" s="13">
        <v>12</v>
      </c>
      <c r="M10" s="13">
        <f t="shared" si="0"/>
        <v>31</v>
      </c>
      <c r="N10">
        <f t="shared" si="2"/>
        <v>1550</v>
      </c>
      <c r="O10" s="92">
        <v>0</v>
      </c>
      <c r="P10" s="92">
        <v>0</v>
      </c>
      <c r="Q10" s="92">
        <v>5</v>
      </c>
      <c r="R10" s="92">
        <v>4</v>
      </c>
      <c r="S10" s="92">
        <f t="shared" si="1"/>
        <v>900</v>
      </c>
      <c r="T10" s="92">
        <f t="shared" si="3"/>
        <v>2950</v>
      </c>
    </row>
    <row r="11" spans="2:20" ht="12.75">
      <c r="B11" s="15" t="s">
        <v>46</v>
      </c>
      <c r="C11" s="157">
        <f>C12+C13</f>
        <v>273</v>
      </c>
      <c r="D11" s="17"/>
      <c r="E11" s="17"/>
      <c r="F11" s="17"/>
      <c r="G11" s="17"/>
      <c r="H11" s="17"/>
      <c r="J11" s="7"/>
      <c r="K11" s="13"/>
      <c r="L11" s="13"/>
      <c r="M11" s="13">
        <f t="shared" si="0"/>
        <v>0</v>
      </c>
      <c r="N11">
        <f t="shared" si="2"/>
        <v>0</v>
      </c>
      <c r="O11" s="92"/>
      <c r="P11" s="92"/>
      <c r="Q11" s="92"/>
      <c r="R11" s="92"/>
      <c r="S11" s="92">
        <f t="shared" si="1"/>
        <v>0</v>
      </c>
      <c r="T11" s="92">
        <f t="shared" si="3"/>
        <v>500</v>
      </c>
    </row>
    <row r="12" spans="2:20" ht="12.75">
      <c r="B12" s="15" t="s">
        <v>47</v>
      </c>
      <c r="C12" s="157">
        <f>K18+O18</f>
        <v>182</v>
      </c>
      <c r="D12" s="18">
        <f>C12/C13</f>
        <v>2</v>
      </c>
      <c r="E12" s="18"/>
      <c r="F12" s="17"/>
      <c r="G12" s="17" t="s">
        <v>107</v>
      </c>
      <c r="H12" s="18">
        <v>1.3</v>
      </c>
      <c r="J12" s="7"/>
      <c r="K12" s="13"/>
      <c r="L12" s="13"/>
      <c r="M12" s="13">
        <f t="shared" si="0"/>
        <v>0</v>
      </c>
      <c r="N12">
        <f t="shared" si="2"/>
        <v>0</v>
      </c>
      <c r="O12" s="92"/>
      <c r="P12" s="92"/>
      <c r="Q12" s="92"/>
      <c r="R12" s="92"/>
      <c r="S12" s="92">
        <f t="shared" si="1"/>
        <v>0</v>
      </c>
      <c r="T12" s="92">
        <f t="shared" si="3"/>
        <v>500</v>
      </c>
    </row>
    <row r="13" spans="2:20" ht="12.75">
      <c r="B13" s="15" t="s">
        <v>48</v>
      </c>
      <c r="C13" s="157">
        <f>L18+P18</f>
        <v>91</v>
      </c>
      <c r="D13" s="17"/>
      <c r="E13" s="17"/>
      <c r="F13" s="17"/>
      <c r="G13" s="17"/>
      <c r="H13" s="17"/>
      <c r="J13" s="7"/>
      <c r="K13" s="13"/>
      <c r="L13" s="13"/>
      <c r="M13" s="13">
        <f t="shared" si="0"/>
        <v>0</v>
      </c>
      <c r="N13">
        <f t="shared" si="2"/>
        <v>0</v>
      </c>
      <c r="O13" s="92"/>
      <c r="P13" s="92"/>
      <c r="Q13" s="92"/>
      <c r="R13" s="92"/>
      <c r="S13" s="92">
        <f t="shared" si="1"/>
        <v>0</v>
      </c>
      <c r="T13" s="92">
        <f t="shared" si="3"/>
        <v>500</v>
      </c>
    </row>
    <row r="14" spans="3:20" ht="12.75">
      <c r="C14" s="17"/>
      <c r="D14" s="17"/>
      <c r="E14" s="17"/>
      <c r="G14" s="17"/>
      <c r="H14" s="17"/>
      <c r="J14" s="7"/>
      <c r="K14" s="13"/>
      <c r="L14" s="13"/>
      <c r="M14" s="13"/>
      <c r="O14" s="92"/>
      <c r="P14" s="92"/>
      <c r="Q14" s="92"/>
      <c r="R14" s="92"/>
      <c r="S14" s="92"/>
      <c r="T14" s="92"/>
    </row>
    <row r="15" spans="3:20" ht="12.75">
      <c r="C15" s="17"/>
      <c r="D15" s="17"/>
      <c r="E15" s="17"/>
      <c r="F15" s="112">
        <f>C9/C11*C12</f>
        <v>17609.333333333336</v>
      </c>
      <c r="G15" s="17"/>
      <c r="H15" s="112">
        <f>C9/C11*C13</f>
        <v>8804.666666666668</v>
      </c>
      <c r="J15" s="7"/>
      <c r="K15" s="13"/>
      <c r="L15" s="13"/>
      <c r="M15" s="13"/>
      <c r="O15" s="92"/>
      <c r="P15" s="92"/>
      <c r="Q15" s="92"/>
      <c r="R15" s="92"/>
      <c r="S15" s="92"/>
      <c r="T15" s="92"/>
    </row>
    <row r="16" spans="1:20" ht="12.75">
      <c r="A16" s="59" t="s">
        <v>0</v>
      </c>
      <c r="B16" s="59" t="s">
        <v>96</v>
      </c>
      <c r="C16" s="158" t="s">
        <v>14</v>
      </c>
      <c r="D16" s="59" t="s">
        <v>96</v>
      </c>
      <c r="E16" s="17"/>
      <c r="F16" s="17"/>
      <c r="G16" s="17"/>
      <c r="H16" s="17"/>
      <c r="J16" s="20"/>
      <c r="K16" s="13"/>
      <c r="L16" s="13"/>
      <c r="M16" s="13"/>
      <c r="O16" s="92"/>
      <c r="P16" s="92"/>
      <c r="Q16" s="92"/>
      <c r="R16" s="92"/>
      <c r="S16" s="92"/>
      <c r="T16" s="92"/>
    </row>
    <row r="17" spans="1:8" ht="12.75">
      <c r="A17" s="6" t="s">
        <v>49</v>
      </c>
      <c r="B17" s="159">
        <f>INT($F$15*F17/$F$28*0.01+0.5)*100</f>
        <v>4400</v>
      </c>
      <c r="C17" s="111" t="s">
        <v>49</v>
      </c>
      <c r="D17" s="159">
        <f>INT($H$15*H17/$H$28*0.01+0.5)*100</f>
        <v>2800</v>
      </c>
      <c r="E17" s="17"/>
      <c r="F17" s="22">
        <f>F18*$H$12</f>
        <v>10.604499373000007</v>
      </c>
      <c r="G17" s="17"/>
      <c r="H17" s="22">
        <f>H18*$H$12</f>
        <v>2.856100000000001</v>
      </c>
    </row>
    <row r="18" spans="1:19" ht="12.75">
      <c r="A18" s="6" t="s">
        <v>50</v>
      </c>
      <c r="B18" s="159">
        <f aca="true" t="shared" si="4" ref="B18:B26">INT($F$15*F18/$F$28*0.01+0.5)*100</f>
        <v>3400</v>
      </c>
      <c r="C18" s="111" t="s">
        <v>50</v>
      </c>
      <c r="D18" s="159">
        <f>INT($H$15*H18/$H$28*0.01+0.5)*100</f>
        <v>2100</v>
      </c>
      <c r="E18" s="17"/>
      <c r="F18" s="22">
        <f aca="true" t="shared" si="5" ref="F18:F25">F19*$H$12</f>
        <v>8.157307210000004</v>
      </c>
      <c r="G18" s="110"/>
      <c r="H18" s="22">
        <f>H19*$H$12</f>
        <v>2.1970000000000005</v>
      </c>
      <c r="I18" s="110"/>
      <c r="J18" s="92" t="s">
        <v>2</v>
      </c>
      <c r="K18" s="92">
        <f>SUM(K2:K16)</f>
        <v>172</v>
      </c>
      <c r="L18" s="92">
        <f>SUM(L2:L16)</f>
        <v>87</v>
      </c>
      <c r="M18" s="92">
        <f>SUM(M2:M16)</f>
        <v>259</v>
      </c>
      <c r="O18" s="92">
        <f>SUM(O2:O16)</f>
        <v>10</v>
      </c>
      <c r="P18" s="92">
        <f>SUM(P2:P16)</f>
        <v>4</v>
      </c>
      <c r="Q18" s="92">
        <f>SUM(Q2:Q16)</f>
        <v>62</v>
      </c>
      <c r="R18" s="92">
        <f>SUM(R2:R16)</f>
        <v>16</v>
      </c>
      <c r="S18" s="92">
        <f>Q18+R18</f>
        <v>78</v>
      </c>
    </row>
    <row r="19" spans="1:9" ht="12.75">
      <c r="A19" s="6" t="s">
        <v>51</v>
      </c>
      <c r="B19" s="159">
        <f t="shared" si="4"/>
        <v>2600</v>
      </c>
      <c r="C19" s="111" t="s">
        <v>51</v>
      </c>
      <c r="D19" s="159">
        <f>INT($H$15*H19/$H$28*0.01+0.5)*100</f>
        <v>1600</v>
      </c>
      <c r="E19" s="17"/>
      <c r="F19" s="22">
        <f t="shared" si="5"/>
        <v>6.274851700000003</v>
      </c>
      <c r="G19" s="110"/>
      <c r="H19" s="22">
        <f>H20*$H$12</f>
        <v>1.6900000000000002</v>
      </c>
      <c r="I19" s="110"/>
    </row>
    <row r="20" spans="1:13" ht="12.75">
      <c r="A20" s="6" t="s">
        <v>52</v>
      </c>
      <c r="B20" s="159">
        <f t="shared" si="4"/>
        <v>2000</v>
      </c>
      <c r="C20" s="111" t="s">
        <v>52</v>
      </c>
      <c r="D20" s="159">
        <f>INT($H$15*H20/$H$28*0.01+0.5)*100</f>
        <v>1300</v>
      </c>
      <c r="E20" s="17"/>
      <c r="F20" s="22">
        <f t="shared" si="5"/>
        <v>4.826809000000002</v>
      </c>
      <c r="G20" s="110"/>
      <c r="H20" s="22">
        <f>H21*$H$12</f>
        <v>1.3</v>
      </c>
      <c r="I20" s="110"/>
      <c r="J20" t="s">
        <v>117</v>
      </c>
      <c r="M20" s="92">
        <f>M18*50+S18*100</f>
        <v>20750</v>
      </c>
    </row>
    <row r="21" spans="1:9" ht="12.75">
      <c r="A21" s="6" t="s">
        <v>53</v>
      </c>
      <c r="B21" s="159">
        <f t="shared" si="4"/>
        <v>1500</v>
      </c>
      <c r="C21" s="111" t="s">
        <v>53</v>
      </c>
      <c r="D21" s="159">
        <f>INT($H$15*H21/$H$28*0.01+0.5)*100</f>
        <v>1000</v>
      </c>
      <c r="E21" s="17"/>
      <c r="F21" s="22">
        <f t="shared" si="5"/>
        <v>3.7129300000000014</v>
      </c>
      <c r="G21" s="110"/>
      <c r="H21" s="22">
        <v>1</v>
      </c>
      <c r="I21" s="110"/>
    </row>
    <row r="22" spans="1:7" ht="12.75">
      <c r="A22" s="6" t="s">
        <v>54</v>
      </c>
      <c r="B22" s="159">
        <f t="shared" si="4"/>
        <v>1200</v>
      </c>
      <c r="C22" s="26"/>
      <c r="D22" s="26"/>
      <c r="F22" s="22">
        <f t="shared" si="5"/>
        <v>2.856100000000001</v>
      </c>
      <c r="G22" s="110"/>
    </row>
    <row r="23" spans="1:7" ht="12.75">
      <c r="A23" s="6" t="s">
        <v>55</v>
      </c>
      <c r="B23" s="159">
        <f t="shared" si="4"/>
        <v>900</v>
      </c>
      <c r="C23" s="26"/>
      <c r="D23" s="26"/>
      <c r="F23" s="22">
        <f t="shared" si="5"/>
        <v>2.1970000000000005</v>
      </c>
      <c r="G23" s="110"/>
    </row>
    <row r="24" spans="1:7" ht="12.75">
      <c r="A24" s="6" t="s">
        <v>56</v>
      </c>
      <c r="B24" s="159">
        <f t="shared" si="4"/>
        <v>700</v>
      </c>
      <c r="C24" s="26"/>
      <c r="D24" s="26"/>
      <c r="F24" s="22">
        <f t="shared" si="5"/>
        <v>1.6900000000000002</v>
      </c>
      <c r="G24" s="110"/>
    </row>
    <row r="25" spans="1:7" ht="12.75">
      <c r="A25" s="13" t="s">
        <v>65</v>
      </c>
      <c r="B25" s="159">
        <f t="shared" si="4"/>
        <v>500</v>
      </c>
      <c r="F25" s="22">
        <f t="shared" si="5"/>
        <v>1.3</v>
      </c>
      <c r="G25" s="110"/>
    </row>
    <row r="26" spans="1:19" ht="12.75">
      <c r="A26" s="13" t="s">
        <v>78</v>
      </c>
      <c r="B26" s="159">
        <f t="shared" si="4"/>
        <v>400</v>
      </c>
      <c r="F26" s="22">
        <v>1</v>
      </c>
      <c r="G26" s="110"/>
      <c r="Q26" s="112">
        <f aca="true" t="shared" si="6" ref="Q26:Q34">B17-B18</f>
        <v>1000</v>
      </c>
      <c r="S26" s="112">
        <f>D17-D18</f>
        <v>700</v>
      </c>
    </row>
    <row r="27" spans="17:19" ht="12.75">
      <c r="Q27" s="112">
        <f t="shared" si="6"/>
        <v>800</v>
      </c>
      <c r="S27" s="112">
        <f>D18-D19</f>
        <v>500</v>
      </c>
    </row>
    <row r="28" spans="2:19" ht="12.75">
      <c r="B28" s="132" t="s">
        <v>124</v>
      </c>
      <c r="C28" s="160">
        <f>C9-SUM(B17:B26,D17:D21)</f>
        <v>14</v>
      </c>
      <c r="E28" t="s">
        <v>106</v>
      </c>
      <c r="F28" s="22">
        <f>SUM(F17:F27)</f>
        <v>42.61949728300001</v>
      </c>
      <c r="H28" s="22">
        <f>SUM(H17:H27)</f>
        <v>9.043100000000003</v>
      </c>
      <c r="Q28" s="112">
        <f t="shared" si="6"/>
        <v>600</v>
      </c>
      <c r="S28" s="112">
        <f>D19-D20</f>
        <v>300</v>
      </c>
    </row>
    <row r="29" spans="17:19" ht="12.75">
      <c r="Q29" s="112">
        <f t="shared" si="6"/>
        <v>500</v>
      </c>
      <c r="S29" s="112">
        <f>D20-D21</f>
        <v>300</v>
      </c>
    </row>
    <row r="30" spans="3:19" ht="12.75">
      <c r="C30" t="s">
        <v>63</v>
      </c>
      <c r="E30" t="s">
        <v>0</v>
      </c>
      <c r="I30" t="s">
        <v>14</v>
      </c>
      <c r="Q30" s="112">
        <f t="shared" si="6"/>
        <v>300</v>
      </c>
      <c r="S30" s="112"/>
    </row>
    <row r="31" spans="3:17" ht="12.75">
      <c r="C31">
        <v>2003</v>
      </c>
      <c r="D31" s="9">
        <f aca="true" t="shared" si="7" ref="D31:D46">E31/I31</f>
        <v>4.0131578947368425</v>
      </c>
      <c r="E31">
        <v>305</v>
      </c>
      <c r="I31">
        <v>76</v>
      </c>
      <c r="Q31" s="112">
        <f t="shared" si="6"/>
        <v>300</v>
      </c>
    </row>
    <row r="32" spans="3:17" ht="12.75">
      <c r="C32">
        <v>2004</v>
      </c>
      <c r="D32" s="9">
        <f t="shared" si="7"/>
        <v>4.230769230769231</v>
      </c>
      <c r="E32">
        <v>275</v>
      </c>
      <c r="I32">
        <v>65</v>
      </c>
      <c r="Q32" s="112">
        <f t="shared" si="6"/>
        <v>200</v>
      </c>
    </row>
    <row r="33" spans="3:17" ht="12.75">
      <c r="C33">
        <v>2005</v>
      </c>
      <c r="D33" s="9">
        <f t="shared" si="7"/>
        <v>4.054545454545455</v>
      </c>
      <c r="E33">
        <v>223</v>
      </c>
      <c r="I33">
        <v>55</v>
      </c>
      <c r="Q33" s="112">
        <f t="shared" si="6"/>
        <v>200</v>
      </c>
    </row>
    <row r="34" spans="3:17" ht="12.75">
      <c r="C34">
        <v>2006</v>
      </c>
      <c r="D34" s="9">
        <f t="shared" si="7"/>
        <v>2.2181818181818183</v>
      </c>
      <c r="E34">
        <v>244</v>
      </c>
      <c r="I34">
        <v>110</v>
      </c>
      <c r="Q34" s="112">
        <f t="shared" si="6"/>
        <v>100</v>
      </c>
    </row>
    <row r="35" spans="3:9" ht="12.75">
      <c r="C35">
        <v>2007</v>
      </c>
      <c r="D35" s="9">
        <f t="shared" si="7"/>
        <v>2.251968503937008</v>
      </c>
      <c r="E35">
        <v>286</v>
      </c>
      <c r="I35">
        <v>127</v>
      </c>
    </row>
    <row r="36" spans="3:9" ht="12.75">
      <c r="C36">
        <v>2008</v>
      </c>
      <c r="D36" s="9">
        <f t="shared" si="7"/>
        <v>3.1875</v>
      </c>
      <c r="E36">
        <v>306</v>
      </c>
      <c r="I36">
        <v>96</v>
      </c>
    </row>
    <row r="37" spans="3:9" ht="12.75">
      <c r="C37">
        <v>2009</v>
      </c>
      <c r="D37" s="9">
        <f t="shared" si="7"/>
        <v>2.5866666666666664</v>
      </c>
      <c r="E37">
        <v>388</v>
      </c>
      <c r="I37">
        <v>150</v>
      </c>
    </row>
    <row r="38" spans="3:9" ht="12.75">
      <c r="C38">
        <v>2010</v>
      </c>
      <c r="D38" s="9">
        <f t="shared" si="7"/>
        <v>2.1506024096385543</v>
      </c>
      <c r="E38">
        <v>357</v>
      </c>
      <c r="I38">
        <v>166</v>
      </c>
    </row>
    <row r="39" spans="3:12" ht="12.75">
      <c r="C39">
        <v>2011</v>
      </c>
      <c r="D39" s="9">
        <f t="shared" si="7"/>
        <v>3.793103448275862</v>
      </c>
      <c r="E39">
        <v>330</v>
      </c>
      <c r="I39">
        <v>87</v>
      </c>
      <c r="L39" s="92">
        <f>430*50</f>
        <v>21500</v>
      </c>
    </row>
    <row r="40" spans="3:9" ht="12.75">
      <c r="C40">
        <v>2012</v>
      </c>
      <c r="D40" s="9">
        <f t="shared" si="7"/>
        <v>2.430894308943089</v>
      </c>
      <c r="E40">
        <v>299</v>
      </c>
      <c r="I40">
        <v>123</v>
      </c>
    </row>
    <row r="41" spans="3:9" ht="12.75">
      <c r="C41">
        <v>2013</v>
      </c>
      <c r="D41" s="9">
        <f t="shared" si="7"/>
        <v>3.0202020202020203</v>
      </c>
      <c r="E41">
        <v>299</v>
      </c>
      <c r="I41">
        <v>99</v>
      </c>
    </row>
    <row r="42" spans="3:9" ht="12.75">
      <c r="C42">
        <v>2014</v>
      </c>
      <c r="D42" s="9">
        <f t="shared" si="7"/>
        <v>2.0140845070422535</v>
      </c>
      <c r="E42">
        <v>286</v>
      </c>
      <c r="I42">
        <v>142</v>
      </c>
    </row>
    <row r="43" spans="3:9" ht="12.75">
      <c r="C43">
        <v>2015</v>
      </c>
      <c r="D43" s="9">
        <f t="shared" si="7"/>
        <v>2.2907801418439715</v>
      </c>
      <c r="E43">
        <v>323</v>
      </c>
      <c r="I43">
        <v>141</v>
      </c>
    </row>
    <row r="44" spans="3:9" ht="12.75">
      <c r="C44">
        <v>2016</v>
      </c>
      <c r="D44" s="9">
        <f t="shared" si="7"/>
        <v>2.1507936507936507</v>
      </c>
      <c r="E44">
        <v>271</v>
      </c>
      <c r="I44">
        <v>126</v>
      </c>
    </row>
    <row r="45" spans="3:9" ht="12.75">
      <c r="C45">
        <v>2017</v>
      </c>
      <c r="D45" s="9">
        <f t="shared" si="7"/>
        <v>1.9655172413793103</v>
      </c>
      <c r="E45">
        <v>285</v>
      </c>
      <c r="I45">
        <v>145</v>
      </c>
    </row>
    <row r="46" spans="3:9" ht="12.75">
      <c r="C46">
        <v>2018</v>
      </c>
      <c r="D46" s="9">
        <f t="shared" si="7"/>
        <v>1.9931972789115646</v>
      </c>
      <c r="E46">
        <v>293</v>
      </c>
      <c r="I46">
        <v>147</v>
      </c>
    </row>
  </sheetData>
  <sheetProtection/>
  <conditionalFormatting sqref="K2:K16">
    <cfRule type="iconSet" priority="6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2:L16">
    <cfRule type="iconSet" priority="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:M16">
    <cfRule type="iconSet" priority="4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PageLayoutView="0" workbookViewId="0" topLeftCell="A1">
      <selection activeCell="AL57" sqref="AL57"/>
    </sheetView>
  </sheetViews>
  <sheetFormatPr defaultColWidth="9.421875" defaultRowHeight="12.75"/>
  <cols>
    <col min="1" max="1" width="5.421875" style="98" bestFit="1" customWidth="1"/>
    <col min="2" max="2" width="4.421875" style="95" hidden="1" customWidth="1"/>
    <col min="3" max="3" width="4.57421875" style="95" hidden="1" customWidth="1"/>
    <col min="4" max="4" width="8.421875" style="97" hidden="1" customWidth="1"/>
    <col min="5" max="10" width="5.57421875" style="100" hidden="1" customWidth="1"/>
    <col min="11" max="11" width="6.57421875" style="95" hidden="1" customWidth="1"/>
    <col min="12" max="12" width="7.421875" style="95" customWidth="1"/>
    <col min="13" max="13" width="16.28125" style="101" bestFit="1" customWidth="1"/>
    <col min="14" max="14" width="8.00390625" style="100" customWidth="1"/>
    <col min="15" max="26" width="5.57421875" style="97" customWidth="1"/>
    <col min="27" max="30" width="5.57421875" style="97" hidden="1" customWidth="1"/>
    <col min="31" max="32" width="9.421875" style="98" hidden="1" customWidth="1"/>
    <col min="33" max="33" width="9.421875" style="98" customWidth="1"/>
    <col min="34" max="16384" width="9.421875" style="98" customWidth="1"/>
  </cols>
  <sheetData>
    <row r="1" spans="1:32" ht="19.5">
      <c r="A1" s="95" t="s">
        <v>14</v>
      </c>
      <c r="B1" s="96"/>
      <c r="C1" s="96"/>
      <c r="D1" s="1"/>
      <c r="E1" s="1"/>
      <c r="F1" s="1"/>
      <c r="G1" s="1"/>
      <c r="H1" s="1"/>
      <c r="I1" s="1"/>
      <c r="J1" s="1"/>
      <c r="L1" s="96"/>
      <c r="M1" s="70">
        <f ca="1">TODAY()</f>
        <v>43821</v>
      </c>
      <c r="N1" s="1"/>
      <c r="Q1" s="98"/>
      <c r="S1" s="99" t="s">
        <v>134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09" t="s">
        <v>89</v>
      </c>
      <c r="AF1" s="109" t="s">
        <v>90</v>
      </c>
    </row>
    <row r="2" spans="1:30" s="95" customFormat="1" ht="13.5" customHeight="1">
      <c r="A2" s="2" t="s">
        <v>81</v>
      </c>
      <c r="B2" s="93" t="s">
        <v>32</v>
      </c>
      <c r="C2" s="19" t="s">
        <v>42</v>
      </c>
      <c r="D2" s="19" t="s">
        <v>1</v>
      </c>
      <c r="E2" s="19" t="s">
        <v>35</v>
      </c>
      <c r="F2" s="19" t="s">
        <v>34</v>
      </c>
      <c r="G2" s="19" t="s">
        <v>36</v>
      </c>
      <c r="H2" s="19" t="s">
        <v>37</v>
      </c>
      <c r="I2" s="19" t="s">
        <v>61</v>
      </c>
      <c r="J2" s="19" t="s">
        <v>62</v>
      </c>
      <c r="K2" s="2" t="s">
        <v>80</v>
      </c>
      <c r="L2" s="2" t="s">
        <v>41</v>
      </c>
      <c r="M2" s="71" t="s">
        <v>44</v>
      </c>
      <c r="N2" s="2" t="s">
        <v>2</v>
      </c>
      <c r="O2" s="2" t="s">
        <v>110</v>
      </c>
      <c r="P2" s="2" t="s">
        <v>120</v>
      </c>
      <c r="Q2" s="2" t="s">
        <v>64</v>
      </c>
      <c r="R2" s="2" t="s">
        <v>114</v>
      </c>
      <c r="S2" s="2" t="s">
        <v>143</v>
      </c>
      <c r="T2" s="2" t="s">
        <v>23</v>
      </c>
      <c r="U2" s="2" t="s">
        <v>87</v>
      </c>
      <c r="V2" s="2" t="s">
        <v>24</v>
      </c>
      <c r="W2" s="2" t="s">
        <v>25</v>
      </c>
      <c r="X2" s="2" t="s">
        <v>119</v>
      </c>
      <c r="Y2" s="2" t="s">
        <v>133</v>
      </c>
      <c r="Z2" s="2" t="s">
        <v>26</v>
      </c>
      <c r="AA2" s="2"/>
      <c r="AB2" s="2"/>
      <c r="AC2" s="2"/>
      <c r="AD2" s="2"/>
    </row>
    <row r="3" spans="1:30" ht="12.75">
      <c r="A3" s="3" t="str">
        <f aca="true" t="shared" si="0" ref="A3:A34">CONCATENATE(K3,".")</f>
        <v>1.</v>
      </c>
      <c r="B3" s="3">
        <v>1</v>
      </c>
      <c r="C3" s="3">
        <f aca="true" t="shared" si="1" ref="C3:C34">B3-K3</f>
        <v>0</v>
      </c>
      <c r="D3" s="25">
        <f aca="true" t="shared" si="2" ref="D3:D34">INT(N3)*10000+E3*100+F3+G3*0.01+H3*0.0001+I3*0.000001+J3*0.000000001</f>
        <v>1381515.151513013</v>
      </c>
      <c r="E3" s="23">
        <f aca="true" t="shared" si="3" ref="E3:E34">IF(COUNTBLANK(O3:AD3)=16,0,MAX(O3:AD3))</f>
        <v>15</v>
      </c>
      <c r="F3" s="23">
        <f aca="true" t="shared" si="4" ref="F3:F34">IF(COUNTBLANK(O3:AD3)&gt;14,0,LARGE(O3:AD3,2))</f>
        <v>15</v>
      </c>
      <c r="G3" s="23">
        <f aca="true" t="shared" si="5" ref="G3:G34">IF(COUNTBLANK(O3:AD3)&gt;13,0,LARGE(O3:AD3,3))</f>
        <v>15</v>
      </c>
      <c r="H3" s="23">
        <f aca="true" t="shared" si="6" ref="H3:H34">IF(COUNTBLANK(O3:AD3)&gt;12,0,LARGE(O3:AD3,4))</f>
        <v>15</v>
      </c>
      <c r="I3" s="24">
        <f aca="true" t="shared" si="7" ref="I3:I34">IF(COUNTBLANK(O3:AD3)&gt;11,0,LARGE(O3:AD3,5))</f>
        <v>13</v>
      </c>
      <c r="J3" s="24">
        <f aca="true" t="shared" si="8" ref="J3:J34">IF(COUNTBLANK(O3:AD3)&gt;10,0,LARGE(O3:AD3,6))</f>
        <v>13</v>
      </c>
      <c r="K3" s="3">
        <f aca="true" t="shared" si="9" ref="K3:K34">RANK(D3,$D$3:$D$52)</f>
        <v>1</v>
      </c>
      <c r="L3" s="3" t="str">
        <f aca="true" t="shared" si="10" ref="L3:L34">IF(B3=0,"=",IF(C3=0,"=",IF(C3&gt;0,CONCATENATE($AE$1,ABS(C3)),IF(C3&lt;0,CONCATENATE($AF$1,ABS(C3))))))</f>
        <v>=</v>
      </c>
      <c r="M3" s="72" t="s">
        <v>79</v>
      </c>
      <c r="N3" s="4">
        <f aca="true" t="shared" si="11" ref="N3:N34">SUM(O3:AD3)</f>
        <v>138</v>
      </c>
      <c r="O3" s="5">
        <v>15</v>
      </c>
      <c r="P3" s="5">
        <v>13</v>
      </c>
      <c r="Q3" s="5">
        <v>15</v>
      </c>
      <c r="R3" s="5">
        <v>15</v>
      </c>
      <c r="S3" s="5">
        <v>9</v>
      </c>
      <c r="T3" s="5">
        <v>11</v>
      </c>
      <c r="U3" s="5">
        <v>13</v>
      </c>
      <c r="V3" s="113">
        <v>8</v>
      </c>
      <c r="W3" s="5"/>
      <c r="X3" s="5">
        <v>13</v>
      </c>
      <c r="Y3" s="5">
        <v>15</v>
      </c>
      <c r="Z3" s="5">
        <v>11</v>
      </c>
      <c r="AA3" s="5"/>
      <c r="AB3" s="5"/>
      <c r="AC3" s="5"/>
      <c r="AD3" s="5"/>
    </row>
    <row r="4" spans="1:30" ht="12.75">
      <c r="A4" s="3" t="str">
        <f t="shared" si="0"/>
        <v>2.</v>
      </c>
      <c r="B4" s="3">
        <v>2</v>
      </c>
      <c r="C4" s="3">
        <f t="shared" si="1"/>
        <v>0</v>
      </c>
      <c r="D4" s="25">
        <f t="shared" si="2"/>
        <v>1301515.151513013</v>
      </c>
      <c r="E4" s="23">
        <f t="shared" si="3"/>
        <v>15</v>
      </c>
      <c r="F4" s="23">
        <f t="shared" si="4"/>
        <v>15</v>
      </c>
      <c r="G4" s="23">
        <f t="shared" si="5"/>
        <v>15</v>
      </c>
      <c r="H4" s="23">
        <f t="shared" si="6"/>
        <v>15</v>
      </c>
      <c r="I4" s="24">
        <f t="shared" si="7"/>
        <v>13</v>
      </c>
      <c r="J4" s="24">
        <f t="shared" si="8"/>
        <v>13</v>
      </c>
      <c r="K4" s="3">
        <f t="shared" si="9"/>
        <v>2</v>
      </c>
      <c r="L4" s="3" t="str">
        <f t="shared" si="10"/>
        <v>=</v>
      </c>
      <c r="M4" s="72" t="s">
        <v>30</v>
      </c>
      <c r="N4" s="4">
        <f t="shared" si="11"/>
        <v>130.00225</v>
      </c>
      <c r="O4" s="5">
        <v>13</v>
      </c>
      <c r="P4" s="5">
        <f>5+0.01/10</f>
        <v>5.001</v>
      </c>
      <c r="Q4" s="5">
        <v>13</v>
      </c>
      <c r="R4" s="5">
        <v>8</v>
      </c>
      <c r="S4" s="5">
        <v>13</v>
      </c>
      <c r="T4" s="5">
        <v>15</v>
      </c>
      <c r="U4" s="5">
        <v>15</v>
      </c>
      <c r="V4" s="5">
        <v>15</v>
      </c>
      <c r="W4" s="5"/>
      <c r="X4" s="163">
        <v>15</v>
      </c>
      <c r="Y4" s="5">
        <f>5+0.01/8</f>
        <v>5.00125</v>
      </c>
      <c r="Z4" s="5">
        <v>13</v>
      </c>
      <c r="AA4" s="5"/>
      <c r="AB4" s="5"/>
      <c r="AC4" s="5"/>
      <c r="AD4" s="5"/>
    </row>
    <row r="5" spans="1:30" ht="12.75" customHeight="1">
      <c r="A5" s="3" t="str">
        <f t="shared" si="0"/>
        <v>3.</v>
      </c>
      <c r="B5" s="3">
        <v>4</v>
      </c>
      <c r="C5" s="3">
        <f t="shared" si="1"/>
        <v>1</v>
      </c>
      <c r="D5" s="25">
        <f t="shared" si="2"/>
        <v>1011513.131111008</v>
      </c>
      <c r="E5" s="23">
        <f t="shared" si="3"/>
        <v>15</v>
      </c>
      <c r="F5" s="23">
        <f t="shared" si="4"/>
        <v>13</v>
      </c>
      <c r="G5" s="23">
        <f t="shared" si="5"/>
        <v>13</v>
      </c>
      <c r="H5" s="23">
        <f t="shared" si="6"/>
        <v>11</v>
      </c>
      <c r="I5" s="24">
        <f t="shared" si="7"/>
        <v>11</v>
      </c>
      <c r="J5" s="24">
        <f t="shared" si="8"/>
        <v>8</v>
      </c>
      <c r="K5" s="3">
        <f t="shared" si="9"/>
        <v>3</v>
      </c>
      <c r="L5" s="3" t="str">
        <f t="shared" si="10"/>
        <v>▲1</v>
      </c>
      <c r="M5" s="72" t="s">
        <v>75</v>
      </c>
      <c r="N5" s="4">
        <f t="shared" si="11"/>
        <v>101.00322222222223</v>
      </c>
      <c r="O5" s="5">
        <v>11</v>
      </c>
      <c r="P5" s="5">
        <v>11</v>
      </c>
      <c r="Q5" s="5">
        <f>5+0.01/9</f>
        <v>5.001111111111111</v>
      </c>
      <c r="R5" s="5">
        <v>13</v>
      </c>
      <c r="S5" s="5">
        <f>5+0.01/9</f>
        <v>5.001111111111111</v>
      </c>
      <c r="T5" s="5">
        <v>8</v>
      </c>
      <c r="U5" s="5">
        <v>8</v>
      </c>
      <c r="V5" s="5">
        <v>7</v>
      </c>
      <c r="W5" s="5"/>
      <c r="X5" s="5">
        <f>5+0.01/10</f>
        <v>5.001</v>
      </c>
      <c r="Y5" s="163">
        <v>13</v>
      </c>
      <c r="Z5" s="5">
        <v>15</v>
      </c>
      <c r="AA5" s="5"/>
      <c r="AB5" s="5"/>
      <c r="AC5" s="5"/>
      <c r="AD5" s="5"/>
    </row>
    <row r="6" spans="1:30" ht="12.75">
      <c r="A6" s="3" t="str">
        <f t="shared" si="0"/>
        <v>4.</v>
      </c>
      <c r="B6" s="3">
        <v>3</v>
      </c>
      <c r="C6" s="3">
        <f t="shared" si="1"/>
        <v>-1</v>
      </c>
      <c r="D6" s="25">
        <f t="shared" si="2"/>
        <v>981513.111109008</v>
      </c>
      <c r="E6" s="23">
        <f t="shared" si="3"/>
        <v>15</v>
      </c>
      <c r="F6" s="23">
        <f t="shared" si="4"/>
        <v>13</v>
      </c>
      <c r="G6" s="23">
        <f t="shared" si="5"/>
        <v>11</v>
      </c>
      <c r="H6" s="23">
        <f t="shared" si="6"/>
        <v>11</v>
      </c>
      <c r="I6" s="24">
        <f t="shared" si="7"/>
        <v>9</v>
      </c>
      <c r="J6" s="24">
        <f t="shared" si="8"/>
        <v>8</v>
      </c>
      <c r="K6" s="3">
        <f t="shared" si="9"/>
        <v>4</v>
      </c>
      <c r="L6" s="3" t="str">
        <f t="shared" si="10"/>
        <v>▼1</v>
      </c>
      <c r="M6" s="72" t="s">
        <v>4</v>
      </c>
      <c r="N6" s="4">
        <f t="shared" si="11"/>
        <v>98.0025</v>
      </c>
      <c r="O6" s="5">
        <v>8</v>
      </c>
      <c r="P6" s="5">
        <v>15</v>
      </c>
      <c r="Q6" s="5">
        <v>8</v>
      </c>
      <c r="R6" s="5">
        <v>7</v>
      </c>
      <c r="S6" s="163">
        <v>11</v>
      </c>
      <c r="T6" s="163">
        <v>13</v>
      </c>
      <c r="U6" s="5">
        <f>5+0.01/8</f>
        <v>5.00125</v>
      </c>
      <c r="V6" s="5">
        <v>11</v>
      </c>
      <c r="W6" s="5"/>
      <c r="X6" s="5">
        <f>5+0.01/8</f>
        <v>5.00125</v>
      </c>
      <c r="Y6" s="5">
        <v>9</v>
      </c>
      <c r="Z6" s="5">
        <v>6</v>
      </c>
      <c r="AA6" s="5"/>
      <c r="AB6" s="5"/>
      <c r="AC6" s="5"/>
      <c r="AD6" s="5"/>
    </row>
    <row r="7" spans="1:30" ht="12.75">
      <c r="A7" s="3" t="str">
        <f t="shared" si="0"/>
        <v>5.</v>
      </c>
      <c r="B7" s="3">
        <v>6</v>
      </c>
      <c r="C7" s="3">
        <f t="shared" si="1"/>
        <v>1</v>
      </c>
      <c r="D7" s="25">
        <f t="shared" si="2"/>
        <v>821111.0908080069</v>
      </c>
      <c r="E7" s="23">
        <f t="shared" si="3"/>
        <v>11</v>
      </c>
      <c r="F7" s="23">
        <f t="shared" si="4"/>
        <v>11</v>
      </c>
      <c r="G7" s="23">
        <f t="shared" si="5"/>
        <v>9</v>
      </c>
      <c r="H7" s="23">
        <f t="shared" si="6"/>
        <v>8</v>
      </c>
      <c r="I7" s="24">
        <f t="shared" si="7"/>
        <v>8</v>
      </c>
      <c r="J7" s="24">
        <f t="shared" si="8"/>
        <v>7</v>
      </c>
      <c r="K7" s="3">
        <f t="shared" si="9"/>
        <v>5</v>
      </c>
      <c r="L7" s="3" t="str">
        <f t="shared" si="10"/>
        <v>▲1</v>
      </c>
      <c r="M7" s="166" t="s">
        <v>3</v>
      </c>
      <c r="N7" s="4">
        <f t="shared" si="11"/>
        <v>82.0025</v>
      </c>
      <c r="O7" s="5">
        <f>5+0.01/8</f>
        <v>5.00125</v>
      </c>
      <c r="P7" s="5">
        <v>8</v>
      </c>
      <c r="Q7" s="5">
        <v>6</v>
      </c>
      <c r="R7" s="5">
        <v>9</v>
      </c>
      <c r="S7" s="5">
        <v>7</v>
      </c>
      <c r="T7" s="5">
        <f>5+0.01/8</f>
        <v>5.00125</v>
      </c>
      <c r="U7" s="5">
        <v>11</v>
      </c>
      <c r="V7" s="5">
        <v>6</v>
      </c>
      <c r="W7" s="5"/>
      <c r="X7" s="5">
        <v>6</v>
      </c>
      <c r="Y7" s="5">
        <v>11</v>
      </c>
      <c r="Z7" s="5">
        <v>8</v>
      </c>
      <c r="AA7" s="5"/>
      <c r="AB7" s="5"/>
      <c r="AC7" s="5"/>
      <c r="AD7" s="5"/>
    </row>
    <row r="8" spans="1:30" ht="12.75" customHeight="1">
      <c r="A8" s="3" t="str">
        <f t="shared" si="0"/>
        <v>6.</v>
      </c>
      <c r="B8" s="3">
        <v>5</v>
      </c>
      <c r="C8" s="3">
        <f t="shared" si="1"/>
        <v>-1</v>
      </c>
      <c r="D8" s="25">
        <f t="shared" si="2"/>
        <v>801109.090807007</v>
      </c>
      <c r="E8" s="23">
        <f t="shared" si="3"/>
        <v>11</v>
      </c>
      <c r="F8" s="23">
        <f t="shared" si="4"/>
        <v>9</v>
      </c>
      <c r="G8" s="23">
        <f t="shared" si="5"/>
        <v>9</v>
      </c>
      <c r="H8" s="23">
        <f t="shared" si="6"/>
        <v>8</v>
      </c>
      <c r="I8" s="24">
        <f t="shared" si="7"/>
        <v>7</v>
      </c>
      <c r="J8" s="24">
        <f t="shared" si="8"/>
        <v>7</v>
      </c>
      <c r="K8" s="3">
        <f t="shared" si="9"/>
        <v>6</v>
      </c>
      <c r="L8" s="3" t="str">
        <f t="shared" si="10"/>
        <v>▼1</v>
      </c>
      <c r="M8" s="166" t="s">
        <v>11</v>
      </c>
      <c r="N8" s="4">
        <f t="shared" si="11"/>
        <v>80.00225</v>
      </c>
      <c r="O8" s="113">
        <v>6</v>
      </c>
      <c r="P8" s="5">
        <v>9</v>
      </c>
      <c r="Q8" s="5">
        <v>7</v>
      </c>
      <c r="R8" s="5">
        <v>11</v>
      </c>
      <c r="S8" s="5">
        <v>8</v>
      </c>
      <c r="T8" s="5">
        <v>9</v>
      </c>
      <c r="U8" s="5">
        <v>6</v>
      </c>
      <c r="V8" s="5">
        <f>5+0.01/10</f>
        <v>5.001</v>
      </c>
      <c r="W8" s="5"/>
      <c r="X8" s="5">
        <v>7</v>
      </c>
      <c r="Y8" s="5">
        <v>7</v>
      </c>
      <c r="Z8" s="5">
        <f>5+0.01/8</f>
        <v>5.00125</v>
      </c>
      <c r="AA8" s="5"/>
      <c r="AB8" s="5"/>
      <c r="AC8" s="5"/>
      <c r="AD8" s="5"/>
    </row>
    <row r="9" spans="1:30" ht="12.75" customHeight="1">
      <c r="A9" s="3" t="str">
        <f t="shared" si="0"/>
        <v>7.</v>
      </c>
      <c r="B9" s="3">
        <v>7</v>
      </c>
      <c r="C9" s="3">
        <f t="shared" si="1"/>
        <v>0</v>
      </c>
      <c r="D9" s="25">
        <f t="shared" si="2"/>
        <v>790909.0909080069</v>
      </c>
      <c r="E9" s="23">
        <f t="shared" si="3"/>
        <v>9</v>
      </c>
      <c r="F9" s="23">
        <f t="shared" si="4"/>
        <v>9</v>
      </c>
      <c r="G9" s="23">
        <f t="shared" si="5"/>
        <v>9</v>
      </c>
      <c r="H9" s="23">
        <f t="shared" si="6"/>
        <v>9</v>
      </c>
      <c r="I9" s="24">
        <f t="shared" si="7"/>
        <v>8</v>
      </c>
      <c r="J9" s="24">
        <f t="shared" si="8"/>
        <v>7</v>
      </c>
      <c r="K9" s="3">
        <f t="shared" si="9"/>
        <v>7</v>
      </c>
      <c r="L9" s="3" t="str">
        <f t="shared" si="10"/>
        <v>=</v>
      </c>
      <c r="M9" s="72" t="s">
        <v>9</v>
      </c>
      <c r="N9" s="4">
        <f t="shared" si="11"/>
        <v>79.0032702020202</v>
      </c>
      <c r="O9" s="5">
        <v>7</v>
      </c>
      <c r="P9" s="5">
        <v>7</v>
      </c>
      <c r="Q9" s="5">
        <v>9</v>
      </c>
      <c r="R9" s="5">
        <f>5+0.01/8</f>
        <v>5.00125</v>
      </c>
      <c r="S9" s="5">
        <v>6</v>
      </c>
      <c r="T9" s="163">
        <f>5+0.01/9</f>
        <v>5.001111111111111</v>
      </c>
      <c r="U9" s="5">
        <v>9</v>
      </c>
      <c r="V9" s="5">
        <v>9</v>
      </c>
      <c r="W9" s="5"/>
      <c r="X9" s="163">
        <f>5+0.01/11</f>
        <v>5.000909090909091</v>
      </c>
      <c r="Y9" s="163">
        <v>8</v>
      </c>
      <c r="Z9" s="5">
        <v>9</v>
      </c>
      <c r="AA9" s="5"/>
      <c r="AB9" s="5"/>
      <c r="AC9" s="5"/>
      <c r="AD9" s="5"/>
    </row>
    <row r="10" spans="1:30" ht="12.75">
      <c r="A10" s="3" t="str">
        <f t="shared" si="0"/>
        <v>8.</v>
      </c>
      <c r="B10" s="3">
        <v>8</v>
      </c>
      <c r="C10" s="3">
        <f t="shared" si="1"/>
        <v>0</v>
      </c>
      <c r="D10" s="25">
        <f t="shared" si="2"/>
        <v>670907.070706006</v>
      </c>
      <c r="E10" s="23">
        <f t="shared" si="3"/>
        <v>9</v>
      </c>
      <c r="F10" s="23">
        <f t="shared" si="4"/>
        <v>7</v>
      </c>
      <c r="G10" s="23">
        <f t="shared" si="5"/>
        <v>7</v>
      </c>
      <c r="H10" s="23">
        <f t="shared" si="6"/>
        <v>7</v>
      </c>
      <c r="I10" s="24">
        <f t="shared" si="7"/>
        <v>6</v>
      </c>
      <c r="J10" s="24">
        <f t="shared" si="8"/>
        <v>6</v>
      </c>
      <c r="K10" s="3">
        <f t="shared" si="9"/>
        <v>8</v>
      </c>
      <c r="L10" s="3" t="str">
        <f t="shared" si="10"/>
        <v>=</v>
      </c>
      <c r="M10" s="72" t="s">
        <v>7</v>
      </c>
      <c r="N10" s="4">
        <f t="shared" si="11"/>
        <v>67.00597222222223</v>
      </c>
      <c r="O10" s="5">
        <f>5+0.01/9</f>
        <v>5.001111111111111</v>
      </c>
      <c r="P10" s="5">
        <v>6</v>
      </c>
      <c r="Q10" s="5">
        <f>5+0.01/8</f>
        <v>5.00125</v>
      </c>
      <c r="R10" s="5">
        <f>5+0.01/9</f>
        <v>5.001111111111111</v>
      </c>
      <c r="S10" s="5">
        <f>5+0.01/8</f>
        <v>5.00125</v>
      </c>
      <c r="T10" s="163">
        <v>7</v>
      </c>
      <c r="U10" s="163">
        <v>7</v>
      </c>
      <c r="V10" s="5">
        <f>5+0.01/8</f>
        <v>5.00125</v>
      </c>
      <c r="W10" s="5"/>
      <c r="X10" s="5">
        <v>9</v>
      </c>
      <c r="Y10" s="163">
        <v>6</v>
      </c>
      <c r="Z10" s="5">
        <v>7</v>
      </c>
      <c r="AA10" s="5"/>
      <c r="AB10" s="5"/>
      <c r="AC10" s="5"/>
      <c r="AD10" s="5"/>
    </row>
    <row r="11" spans="1:30" ht="12.75">
      <c r="A11" s="3" t="str">
        <f t="shared" si="0"/>
        <v>9.</v>
      </c>
      <c r="B11" s="3">
        <v>9</v>
      </c>
      <c r="C11" s="3">
        <f t="shared" si="1"/>
        <v>0</v>
      </c>
      <c r="D11" s="25">
        <f t="shared" si="2"/>
        <v>211506</v>
      </c>
      <c r="E11" s="23">
        <f t="shared" si="3"/>
        <v>15</v>
      </c>
      <c r="F11" s="23">
        <f t="shared" si="4"/>
        <v>6</v>
      </c>
      <c r="G11" s="23">
        <f t="shared" si="5"/>
        <v>0</v>
      </c>
      <c r="H11" s="23">
        <f t="shared" si="6"/>
        <v>0</v>
      </c>
      <c r="I11" s="24">
        <f t="shared" si="7"/>
        <v>0</v>
      </c>
      <c r="J11" s="24">
        <f t="shared" si="8"/>
        <v>0</v>
      </c>
      <c r="K11" s="3">
        <f t="shared" si="9"/>
        <v>9</v>
      </c>
      <c r="L11" s="3" t="str">
        <f t="shared" si="10"/>
        <v>=</v>
      </c>
      <c r="M11" s="72" t="s">
        <v>109</v>
      </c>
      <c r="N11" s="4">
        <f t="shared" si="11"/>
        <v>21</v>
      </c>
      <c r="O11" s="5"/>
      <c r="P11" s="5"/>
      <c r="Q11" s="5"/>
      <c r="R11" s="5"/>
      <c r="S11" s="5">
        <v>15</v>
      </c>
      <c r="T11" s="113">
        <v>6</v>
      </c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" customHeight="1">
      <c r="A12" s="3" t="str">
        <f t="shared" si="0"/>
        <v>10.</v>
      </c>
      <c r="B12" s="3">
        <v>10</v>
      </c>
      <c r="C12" s="3">
        <f t="shared" si="1"/>
        <v>0</v>
      </c>
      <c r="D12" s="25">
        <f t="shared" si="2"/>
        <v>170908</v>
      </c>
      <c r="E12" s="23">
        <f t="shared" si="3"/>
        <v>9</v>
      </c>
      <c r="F12" s="23">
        <f t="shared" si="4"/>
        <v>8</v>
      </c>
      <c r="G12" s="23">
        <f t="shared" si="5"/>
        <v>0</v>
      </c>
      <c r="H12" s="23">
        <f t="shared" si="6"/>
        <v>0</v>
      </c>
      <c r="I12" s="24">
        <f t="shared" si="7"/>
        <v>0</v>
      </c>
      <c r="J12" s="24">
        <f t="shared" si="8"/>
        <v>0</v>
      </c>
      <c r="K12" s="3">
        <f t="shared" si="9"/>
        <v>10</v>
      </c>
      <c r="L12" s="3" t="str">
        <f t="shared" si="10"/>
        <v>=</v>
      </c>
      <c r="M12" s="72" t="s">
        <v>57</v>
      </c>
      <c r="N12" s="4">
        <f t="shared" si="11"/>
        <v>17</v>
      </c>
      <c r="O12" s="163">
        <v>9</v>
      </c>
      <c r="P12" s="5"/>
      <c r="Q12" s="5"/>
      <c r="R12" s="5"/>
      <c r="S12" s="5"/>
      <c r="T12" s="5"/>
      <c r="U12" s="5"/>
      <c r="V12" s="5"/>
      <c r="W12" s="5"/>
      <c r="X12" s="163">
        <v>8</v>
      </c>
      <c r="Y12" s="5"/>
      <c r="Z12" s="5"/>
      <c r="AA12" s="5"/>
      <c r="AB12" s="5"/>
      <c r="AC12" s="5"/>
      <c r="AD12" s="5"/>
    </row>
    <row r="13" spans="1:30" ht="12.75">
      <c r="A13" s="3" t="str">
        <f t="shared" si="0"/>
        <v>11.</v>
      </c>
      <c r="B13" s="3">
        <v>11</v>
      </c>
      <c r="C13" s="3">
        <f t="shared" si="1"/>
        <v>0</v>
      </c>
      <c r="D13" s="25">
        <f t="shared" si="2"/>
        <v>160605.05101</v>
      </c>
      <c r="E13" s="23">
        <f t="shared" si="3"/>
        <v>6</v>
      </c>
      <c r="F13" s="23">
        <f t="shared" si="4"/>
        <v>5.001</v>
      </c>
      <c r="G13" s="23">
        <f t="shared" si="5"/>
        <v>5.001</v>
      </c>
      <c r="H13" s="23">
        <f t="shared" si="6"/>
        <v>0</v>
      </c>
      <c r="I13" s="24">
        <f t="shared" si="7"/>
        <v>0</v>
      </c>
      <c r="J13" s="24">
        <f t="shared" si="8"/>
        <v>0</v>
      </c>
      <c r="K13" s="3">
        <f t="shared" si="9"/>
        <v>11</v>
      </c>
      <c r="L13" s="3" t="str">
        <f t="shared" si="10"/>
        <v>=</v>
      </c>
      <c r="M13" s="72" t="s">
        <v>93</v>
      </c>
      <c r="N13" s="4">
        <f t="shared" si="11"/>
        <v>16.002000000000002</v>
      </c>
      <c r="O13" s="5">
        <f>5+0.01/10</f>
        <v>5.001</v>
      </c>
      <c r="P13" s="5">
        <f>5+0.01/10</f>
        <v>5.001</v>
      </c>
      <c r="Q13" s="5"/>
      <c r="R13" s="5">
        <v>6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.75" customHeight="1">
      <c r="A14" s="3" t="str">
        <f t="shared" si="0"/>
        <v>12.</v>
      </c>
      <c r="B14" s="3">
        <v>12</v>
      </c>
      <c r="C14" s="3">
        <f t="shared" si="1"/>
        <v>0</v>
      </c>
      <c r="D14" s="25">
        <f t="shared" si="2"/>
        <v>131300</v>
      </c>
      <c r="E14" s="23">
        <f t="shared" si="3"/>
        <v>13</v>
      </c>
      <c r="F14" s="23">
        <f t="shared" si="4"/>
        <v>0</v>
      </c>
      <c r="G14" s="23">
        <f t="shared" si="5"/>
        <v>0</v>
      </c>
      <c r="H14" s="23">
        <f t="shared" si="6"/>
        <v>0</v>
      </c>
      <c r="I14" s="24">
        <f t="shared" si="7"/>
        <v>0</v>
      </c>
      <c r="J14" s="24">
        <f t="shared" si="8"/>
        <v>0</v>
      </c>
      <c r="K14" s="3">
        <f t="shared" si="9"/>
        <v>12</v>
      </c>
      <c r="L14" s="3" t="str">
        <f t="shared" si="10"/>
        <v>=</v>
      </c>
      <c r="M14" s="72" t="s">
        <v>123</v>
      </c>
      <c r="N14" s="4">
        <f t="shared" si="11"/>
        <v>13</v>
      </c>
      <c r="O14" s="5"/>
      <c r="P14" s="5"/>
      <c r="Q14" s="5"/>
      <c r="R14" s="5"/>
      <c r="S14" s="5"/>
      <c r="T14" s="5"/>
      <c r="U14" s="5"/>
      <c r="V14" s="5">
        <v>13</v>
      </c>
      <c r="W14" s="5"/>
      <c r="X14" s="5"/>
      <c r="Y14" s="5"/>
      <c r="Z14" s="5"/>
      <c r="AA14" s="5"/>
      <c r="AB14" s="5"/>
      <c r="AC14" s="5"/>
      <c r="AD14" s="5"/>
    </row>
    <row r="15" spans="1:30" ht="12.75">
      <c r="A15" s="3" t="str">
        <f t="shared" si="0"/>
        <v>13.</v>
      </c>
      <c r="B15" s="94">
        <v>13</v>
      </c>
      <c r="C15" s="3">
        <f t="shared" si="1"/>
        <v>0</v>
      </c>
      <c r="D15" s="25">
        <f t="shared" si="2"/>
        <v>111100</v>
      </c>
      <c r="E15" s="23">
        <f t="shared" si="3"/>
        <v>11</v>
      </c>
      <c r="F15" s="23">
        <f t="shared" si="4"/>
        <v>0</v>
      </c>
      <c r="G15" s="23">
        <f t="shared" si="5"/>
        <v>0</v>
      </c>
      <c r="H15" s="23">
        <f t="shared" si="6"/>
        <v>0</v>
      </c>
      <c r="I15" s="24">
        <f t="shared" si="7"/>
        <v>0</v>
      </c>
      <c r="J15" s="24">
        <f t="shared" si="8"/>
        <v>0</v>
      </c>
      <c r="K15" s="3">
        <f t="shared" si="9"/>
        <v>13</v>
      </c>
      <c r="L15" s="3" t="str">
        <f t="shared" si="10"/>
        <v>=</v>
      </c>
      <c r="M15" s="72" t="s">
        <v>33</v>
      </c>
      <c r="N15" s="4">
        <f t="shared" si="11"/>
        <v>11</v>
      </c>
      <c r="O15" s="5"/>
      <c r="P15" s="5"/>
      <c r="Q15" s="163">
        <v>11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>
      <c r="A16" s="3" t="str">
        <f t="shared" si="0"/>
        <v>13.</v>
      </c>
      <c r="B16" s="94">
        <v>13</v>
      </c>
      <c r="C16" s="3">
        <f t="shared" si="1"/>
        <v>0</v>
      </c>
      <c r="D16" s="25">
        <f t="shared" si="2"/>
        <v>111100</v>
      </c>
      <c r="E16" s="23">
        <f t="shared" si="3"/>
        <v>11</v>
      </c>
      <c r="F16" s="23">
        <f t="shared" si="4"/>
        <v>0</v>
      </c>
      <c r="G16" s="23">
        <f t="shared" si="5"/>
        <v>0</v>
      </c>
      <c r="H16" s="23">
        <f t="shared" si="6"/>
        <v>0</v>
      </c>
      <c r="I16" s="24">
        <f t="shared" si="7"/>
        <v>0</v>
      </c>
      <c r="J16" s="24">
        <f t="shared" si="8"/>
        <v>0</v>
      </c>
      <c r="K16" s="3">
        <f t="shared" si="9"/>
        <v>13</v>
      </c>
      <c r="L16" s="3" t="str">
        <f t="shared" si="10"/>
        <v>=</v>
      </c>
      <c r="M16" s="72" t="s">
        <v>149</v>
      </c>
      <c r="N16" s="4">
        <f t="shared" si="11"/>
        <v>11</v>
      </c>
      <c r="O16" s="5"/>
      <c r="P16" s="5"/>
      <c r="Q16" s="5"/>
      <c r="R16" s="5"/>
      <c r="S16" s="5"/>
      <c r="T16" s="5"/>
      <c r="U16" s="5"/>
      <c r="V16" s="5"/>
      <c r="W16" s="5"/>
      <c r="X16" s="5">
        <v>11</v>
      </c>
      <c r="Y16" s="5"/>
      <c r="Z16" s="5"/>
      <c r="AA16" s="5"/>
      <c r="AB16" s="5"/>
      <c r="AC16" s="5"/>
      <c r="AD16" s="5"/>
    </row>
    <row r="17" spans="1:30" ht="12.75">
      <c r="A17" s="3" t="str">
        <f t="shared" si="0"/>
        <v>15.</v>
      </c>
      <c r="B17" s="94">
        <v>15</v>
      </c>
      <c r="C17" s="3">
        <f t="shared" si="1"/>
        <v>0</v>
      </c>
      <c r="D17" s="25">
        <f t="shared" si="2"/>
        <v>50500.11111111111</v>
      </c>
      <c r="E17" s="23">
        <f t="shared" si="3"/>
        <v>5.001111111111111</v>
      </c>
      <c r="F17" s="23">
        <f t="shared" si="4"/>
        <v>0</v>
      </c>
      <c r="G17" s="23">
        <f t="shared" si="5"/>
        <v>0</v>
      </c>
      <c r="H17" s="23">
        <f t="shared" si="6"/>
        <v>0</v>
      </c>
      <c r="I17" s="24">
        <f t="shared" si="7"/>
        <v>0</v>
      </c>
      <c r="J17" s="24">
        <f t="shared" si="8"/>
        <v>0</v>
      </c>
      <c r="K17" s="3">
        <f t="shared" si="9"/>
        <v>15</v>
      </c>
      <c r="L17" s="3" t="str">
        <f t="shared" si="10"/>
        <v>=</v>
      </c>
      <c r="M17" s="72" t="s">
        <v>29</v>
      </c>
      <c r="N17" s="4">
        <f t="shared" si="11"/>
        <v>5.001111111111111</v>
      </c>
      <c r="O17" s="5"/>
      <c r="P17" s="5"/>
      <c r="Q17" s="5"/>
      <c r="R17" s="5"/>
      <c r="S17" s="5"/>
      <c r="T17" s="5"/>
      <c r="U17" s="5"/>
      <c r="V17" s="5">
        <f>5+0.01/9</f>
        <v>5.001111111111111</v>
      </c>
      <c r="W17" s="5"/>
      <c r="X17" s="5"/>
      <c r="Y17" s="5"/>
      <c r="Z17" s="5"/>
      <c r="AA17" s="5"/>
      <c r="AB17" s="5"/>
      <c r="AC17" s="5"/>
      <c r="AD17" s="5"/>
    </row>
    <row r="18" spans="1:30" ht="12.75">
      <c r="A18" s="3" t="str">
        <f t="shared" si="0"/>
        <v>15.</v>
      </c>
      <c r="B18" s="94">
        <v>15</v>
      </c>
      <c r="C18" s="3">
        <f t="shared" si="1"/>
        <v>0</v>
      </c>
      <c r="D18" s="25">
        <f t="shared" si="2"/>
        <v>50500.11111111111</v>
      </c>
      <c r="E18" s="23">
        <f t="shared" si="3"/>
        <v>5.001111111111111</v>
      </c>
      <c r="F18" s="23">
        <f t="shared" si="4"/>
        <v>0</v>
      </c>
      <c r="G18" s="23">
        <f t="shared" si="5"/>
        <v>0</v>
      </c>
      <c r="H18" s="23">
        <f t="shared" si="6"/>
        <v>0</v>
      </c>
      <c r="I18" s="24">
        <f t="shared" si="7"/>
        <v>0</v>
      </c>
      <c r="J18" s="24">
        <f t="shared" si="8"/>
        <v>0</v>
      </c>
      <c r="K18" s="3">
        <f t="shared" si="9"/>
        <v>15</v>
      </c>
      <c r="L18" s="3" t="str">
        <f t="shared" si="10"/>
        <v>=</v>
      </c>
      <c r="M18" s="72" t="s">
        <v>148</v>
      </c>
      <c r="N18" s="4">
        <f t="shared" si="11"/>
        <v>5.001111111111111</v>
      </c>
      <c r="O18" s="5"/>
      <c r="P18" s="5"/>
      <c r="Q18" s="5"/>
      <c r="R18" s="5"/>
      <c r="S18" s="5"/>
      <c r="T18" s="5"/>
      <c r="U18" s="5"/>
      <c r="V18" s="5"/>
      <c r="W18" s="5"/>
      <c r="X18" s="163">
        <f>5+0.01/9</f>
        <v>5.001111111111111</v>
      </c>
      <c r="Y18" s="5"/>
      <c r="Z18" s="5"/>
      <c r="AA18" s="5"/>
      <c r="AB18" s="5"/>
      <c r="AC18" s="5"/>
      <c r="AD18" s="5"/>
    </row>
    <row r="19" spans="1:30" ht="12.75">
      <c r="A19" s="3" t="str">
        <f t="shared" si="0"/>
        <v>17.</v>
      </c>
      <c r="B19" s="94">
        <v>17</v>
      </c>
      <c r="C19" s="3">
        <f t="shared" si="1"/>
        <v>0</v>
      </c>
      <c r="D19" s="25">
        <f t="shared" si="2"/>
        <v>50500.1</v>
      </c>
      <c r="E19" s="23">
        <f t="shared" si="3"/>
        <v>5.001</v>
      </c>
      <c r="F19" s="23">
        <f t="shared" si="4"/>
        <v>0</v>
      </c>
      <c r="G19" s="23">
        <f t="shared" si="5"/>
        <v>0</v>
      </c>
      <c r="H19" s="23">
        <f t="shared" si="6"/>
        <v>0</v>
      </c>
      <c r="I19" s="24">
        <f t="shared" si="7"/>
        <v>0</v>
      </c>
      <c r="J19" s="24">
        <f t="shared" si="8"/>
        <v>0</v>
      </c>
      <c r="K19" s="3">
        <f t="shared" si="9"/>
        <v>17</v>
      </c>
      <c r="L19" s="3" t="str">
        <f t="shared" si="10"/>
        <v>=</v>
      </c>
      <c r="M19" s="72" t="s">
        <v>125</v>
      </c>
      <c r="N19" s="4">
        <f t="shared" si="11"/>
        <v>5.001</v>
      </c>
      <c r="O19" s="5"/>
      <c r="P19" s="163">
        <f>5+0.01/10</f>
        <v>5.001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3" t="str">
        <f t="shared" si="0"/>
        <v>17.</v>
      </c>
      <c r="B20" s="94">
        <v>17</v>
      </c>
      <c r="C20" s="3">
        <f t="shared" si="1"/>
        <v>0</v>
      </c>
      <c r="D20" s="25">
        <f t="shared" si="2"/>
        <v>50500.1</v>
      </c>
      <c r="E20" s="23">
        <f t="shared" si="3"/>
        <v>5.001</v>
      </c>
      <c r="F20" s="23">
        <f t="shared" si="4"/>
        <v>0</v>
      </c>
      <c r="G20" s="23">
        <f t="shared" si="5"/>
        <v>0</v>
      </c>
      <c r="H20" s="23">
        <f t="shared" si="6"/>
        <v>0</v>
      </c>
      <c r="I20" s="24">
        <f t="shared" si="7"/>
        <v>0</v>
      </c>
      <c r="J20" s="24">
        <f t="shared" si="8"/>
        <v>0</v>
      </c>
      <c r="K20" s="3">
        <f t="shared" si="9"/>
        <v>17</v>
      </c>
      <c r="L20" s="3" t="str">
        <f t="shared" si="10"/>
        <v>=</v>
      </c>
      <c r="M20" s="72" t="s">
        <v>144</v>
      </c>
      <c r="N20" s="4">
        <f t="shared" si="11"/>
        <v>5.001</v>
      </c>
      <c r="O20" s="5"/>
      <c r="P20" s="5"/>
      <c r="Q20" s="5"/>
      <c r="R20" s="5"/>
      <c r="S20" s="5"/>
      <c r="T20" s="5">
        <f>5+0.01/10</f>
        <v>5.001</v>
      </c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.75" hidden="1">
      <c r="A21" s="3" t="str">
        <f t="shared" si="0"/>
        <v>19.</v>
      </c>
      <c r="B21" s="94"/>
      <c r="C21" s="3">
        <f t="shared" si="1"/>
        <v>-19</v>
      </c>
      <c r="D21" s="25">
        <f t="shared" si="2"/>
        <v>0</v>
      </c>
      <c r="E21" s="23">
        <f t="shared" si="3"/>
        <v>0</v>
      </c>
      <c r="F21" s="23">
        <f t="shared" si="4"/>
        <v>0</v>
      </c>
      <c r="G21" s="23">
        <f t="shared" si="5"/>
        <v>0</v>
      </c>
      <c r="H21" s="23">
        <f t="shared" si="6"/>
        <v>0</v>
      </c>
      <c r="I21" s="24">
        <f t="shared" si="7"/>
        <v>0</v>
      </c>
      <c r="J21" s="24">
        <f t="shared" si="8"/>
        <v>0</v>
      </c>
      <c r="K21" s="3">
        <f t="shared" si="9"/>
        <v>19</v>
      </c>
      <c r="L21" s="3" t="str">
        <f t="shared" si="10"/>
        <v>=</v>
      </c>
      <c r="M21" s="72" t="s">
        <v>121</v>
      </c>
      <c r="N21" s="4">
        <f t="shared" si="11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 customHeight="1" hidden="1">
      <c r="A22" s="3" t="str">
        <f t="shared" si="0"/>
        <v>19.</v>
      </c>
      <c r="B22" s="94"/>
      <c r="C22" s="3">
        <f t="shared" si="1"/>
        <v>-19</v>
      </c>
      <c r="D22" s="25">
        <f t="shared" si="2"/>
        <v>0</v>
      </c>
      <c r="E22" s="23">
        <f t="shared" si="3"/>
        <v>0</v>
      </c>
      <c r="F22" s="23">
        <f t="shared" si="4"/>
        <v>0</v>
      </c>
      <c r="G22" s="23">
        <f t="shared" si="5"/>
        <v>0</v>
      </c>
      <c r="H22" s="23">
        <f t="shared" si="6"/>
        <v>0</v>
      </c>
      <c r="I22" s="24">
        <f t="shared" si="7"/>
        <v>0</v>
      </c>
      <c r="J22" s="24">
        <f t="shared" si="8"/>
        <v>0</v>
      </c>
      <c r="K22" s="3">
        <f t="shared" si="9"/>
        <v>19</v>
      </c>
      <c r="L22" s="3" t="str">
        <f t="shared" si="10"/>
        <v>=</v>
      </c>
      <c r="M22" s="72" t="s">
        <v>91</v>
      </c>
      <c r="N22" s="4">
        <f t="shared" si="11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 customHeight="1" hidden="1">
      <c r="A23" s="3" t="str">
        <f t="shared" si="0"/>
        <v>19.</v>
      </c>
      <c r="B23" s="94"/>
      <c r="C23" s="3">
        <f t="shared" si="1"/>
        <v>-19</v>
      </c>
      <c r="D23" s="25">
        <f t="shared" si="2"/>
        <v>0</v>
      </c>
      <c r="E23" s="23">
        <f t="shared" si="3"/>
        <v>0</v>
      </c>
      <c r="F23" s="23">
        <f t="shared" si="4"/>
        <v>0</v>
      </c>
      <c r="G23" s="23">
        <f t="shared" si="5"/>
        <v>0</v>
      </c>
      <c r="H23" s="23">
        <f t="shared" si="6"/>
        <v>0</v>
      </c>
      <c r="I23" s="24">
        <f t="shared" si="7"/>
        <v>0</v>
      </c>
      <c r="J23" s="24">
        <f t="shared" si="8"/>
        <v>0</v>
      </c>
      <c r="K23" s="3">
        <f t="shared" si="9"/>
        <v>19</v>
      </c>
      <c r="L23" s="3" t="str">
        <f t="shared" si="10"/>
        <v>=</v>
      </c>
      <c r="M23" s="72" t="s">
        <v>94</v>
      </c>
      <c r="N23" s="4">
        <f t="shared" si="11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 hidden="1">
      <c r="A24" s="3" t="str">
        <f t="shared" si="0"/>
        <v>19.</v>
      </c>
      <c r="B24" s="94"/>
      <c r="C24" s="3">
        <f t="shared" si="1"/>
        <v>-19</v>
      </c>
      <c r="D24" s="25">
        <f t="shared" si="2"/>
        <v>0</v>
      </c>
      <c r="E24" s="23">
        <f t="shared" si="3"/>
        <v>0</v>
      </c>
      <c r="F24" s="23">
        <f t="shared" si="4"/>
        <v>0</v>
      </c>
      <c r="G24" s="23">
        <f t="shared" si="5"/>
        <v>0</v>
      </c>
      <c r="H24" s="23">
        <f t="shared" si="6"/>
        <v>0</v>
      </c>
      <c r="I24" s="24">
        <f t="shared" si="7"/>
        <v>0</v>
      </c>
      <c r="J24" s="24">
        <f t="shared" si="8"/>
        <v>0</v>
      </c>
      <c r="K24" s="3">
        <f t="shared" si="9"/>
        <v>19</v>
      </c>
      <c r="L24" s="3" t="str">
        <f t="shared" si="10"/>
        <v>=</v>
      </c>
      <c r="M24" s="72" t="s">
        <v>31</v>
      </c>
      <c r="N24" s="4">
        <f t="shared" si="11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 customHeight="1" hidden="1">
      <c r="A25" s="3" t="str">
        <f t="shared" si="0"/>
        <v>19.</v>
      </c>
      <c r="B25" s="94"/>
      <c r="C25" s="3">
        <f t="shared" si="1"/>
        <v>-19</v>
      </c>
      <c r="D25" s="25">
        <f t="shared" si="2"/>
        <v>0</v>
      </c>
      <c r="E25" s="23">
        <f t="shared" si="3"/>
        <v>0</v>
      </c>
      <c r="F25" s="23">
        <f t="shared" si="4"/>
        <v>0</v>
      </c>
      <c r="G25" s="23">
        <f t="shared" si="5"/>
        <v>0</v>
      </c>
      <c r="H25" s="23">
        <f t="shared" si="6"/>
        <v>0</v>
      </c>
      <c r="I25" s="24">
        <f t="shared" si="7"/>
        <v>0</v>
      </c>
      <c r="J25" s="24">
        <f t="shared" si="8"/>
        <v>0</v>
      </c>
      <c r="K25" s="3">
        <f t="shared" si="9"/>
        <v>19</v>
      </c>
      <c r="L25" s="3" t="str">
        <f t="shared" si="10"/>
        <v>=</v>
      </c>
      <c r="M25" s="72" t="s">
        <v>27</v>
      </c>
      <c r="N25" s="4">
        <f t="shared" si="11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 hidden="1">
      <c r="A26" s="3" t="str">
        <f t="shared" si="0"/>
        <v>19.</v>
      </c>
      <c r="B26" s="94"/>
      <c r="C26" s="3">
        <f t="shared" si="1"/>
        <v>-19</v>
      </c>
      <c r="D26" s="25">
        <f t="shared" si="2"/>
        <v>0</v>
      </c>
      <c r="E26" s="23">
        <f t="shared" si="3"/>
        <v>0</v>
      </c>
      <c r="F26" s="23">
        <f t="shared" si="4"/>
        <v>0</v>
      </c>
      <c r="G26" s="23">
        <f t="shared" si="5"/>
        <v>0</v>
      </c>
      <c r="H26" s="23">
        <f t="shared" si="6"/>
        <v>0</v>
      </c>
      <c r="I26" s="24">
        <f t="shared" si="7"/>
        <v>0</v>
      </c>
      <c r="J26" s="24">
        <f t="shared" si="8"/>
        <v>0</v>
      </c>
      <c r="K26" s="3">
        <f t="shared" si="9"/>
        <v>19</v>
      </c>
      <c r="L26" s="3" t="str">
        <f t="shared" si="10"/>
        <v>=</v>
      </c>
      <c r="M26" s="72" t="s">
        <v>10</v>
      </c>
      <c r="N26" s="4">
        <f t="shared" si="11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 hidden="1">
      <c r="A27" s="3" t="str">
        <f t="shared" si="0"/>
        <v>19.</v>
      </c>
      <c r="B27" s="94"/>
      <c r="C27" s="3">
        <f t="shared" si="1"/>
        <v>-19</v>
      </c>
      <c r="D27" s="25">
        <f t="shared" si="2"/>
        <v>0</v>
      </c>
      <c r="E27" s="23">
        <f t="shared" si="3"/>
        <v>0</v>
      </c>
      <c r="F27" s="23">
        <f t="shared" si="4"/>
        <v>0</v>
      </c>
      <c r="G27" s="23">
        <f t="shared" si="5"/>
        <v>0</v>
      </c>
      <c r="H27" s="23">
        <f t="shared" si="6"/>
        <v>0</v>
      </c>
      <c r="I27" s="24">
        <f t="shared" si="7"/>
        <v>0</v>
      </c>
      <c r="J27" s="24">
        <f t="shared" si="8"/>
        <v>0</v>
      </c>
      <c r="K27" s="3">
        <f t="shared" si="9"/>
        <v>19</v>
      </c>
      <c r="L27" s="3" t="str">
        <f t="shared" si="10"/>
        <v>=</v>
      </c>
      <c r="M27" s="72" t="s">
        <v>99</v>
      </c>
      <c r="N27" s="4">
        <f t="shared" si="11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hidden="1">
      <c r="A28" s="3" t="str">
        <f t="shared" si="0"/>
        <v>19.</v>
      </c>
      <c r="B28" s="94"/>
      <c r="C28" s="3">
        <f t="shared" si="1"/>
        <v>-19</v>
      </c>
      <c r="D28" s="25">
        <f t="shared" si="2"/>
        <v>0</v>
      </c>
      <c r="E28" s="23">
        <f t="shared" si="3"/>
        <v>0</v>
      </c>
      <c r="F28" s="23">
        <f t="shared" si="4"/>
        <v>0</v>
      </c>
      <c r="G28" s="23">
        <f t="shared" si="5"/>
        <v>0</v>
      </c>
      <c r="H28" s="23">
        <f t="shared" si="6"/>
        <v>0</v>
      </c>
      <c r="I28" s="24">
        <f t="shared" si="7"/>
        <v>0</v>
      </c>
      <c r="J28" s="24">
        <f t="shared" si="8"/>
        <v>0</v>
      </c>
      <c r="K28" s="3">
        <f t="shared" si="9"/>
        <v>19</v>
      </c>
      <c r="L28" s="3" t="str">
        <f t="shared" si="10"/>
        <v>=</v>
      </c>
      <c r="M28" s="72" t="s">
        <v>95</v>
      </c>
      <c r="N28" s="4">
        <f t="shared" si="11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.75" hidden="1">
      <c r="A29" s="3" t="str">
        <f t="shared" si="0"/>
        <v>19.</v>
      </c>
      <c r="B29" s="94"/>
      <c r="C29" s="3">
        <f t="shared" si="1"/>
        <v>-19</v>
      </c>
      <c r="D29" s="25">
        <f t="shared" si="2"/>
        <v>0</v>
      </c>
      <c r="E29" s="23">
        <f t="shared" si="3"/>
        <v>0</v>
      </c>
      <c r="F29" s="23">
        <f t="shared" si="4"/>
        <v>0</v>
      </c>
      <c r="G29" s="23">
        <f t="shared" si="5"/>
        <v>0</v>
      </c>
      <c r="H29" s="23">
        <f t="shared" si="6"/>
        <v>0</v>
      </c>
      <c r="I29" s="24">
        <f t="shared" si="7"/>
        <v>0</v>
      </c>
      <c r="J29" s="24">
        <f t="shared" si="8"/>
        <v>0</v>
      </c>
      <c r="K29" s="3">
        <f t="shared" si="9"/>
        <v>19</v>
      </c>
      <c r="L29" s="3" t="str">
        <f t="shared" si="10"/>
        <v>=</v>
      </c>
      <c r="M29" s="72" t="s">
        <v>102</v>
      </c>
      <c r="N29" s="4">
        <f t="shared" si="11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 hidden="1">
      <c r="A30" s="3" t="str">
        <f t="shared" si="0"/>
        <v>19.</v>
      </c>
      <c r="B30" s="94"/>
      <c r="C30" s="3">
        <f t="shared" si="1"/>
        <v>-19</v>
      </c>
      <c r="D30" s="25">
        <f t="shared" si="2"/>
        <v>0</v>
      </c>
      <c r="E30" s="23">
        <f t="shared" si="3"/>
        <v>0</v>
      </c>
      <c r="F30" s="23">
        <f t="shared" si="4"/>
        <v>0</v>
      </c>
      <c r="G30" s="23">
        <f t="shared" si="5"/>
        <v>0</v>
      </c>
      <c r="H30" s="23">
        <f t="shared" si="6"/>
        <v>0</v>
      </c>
      <c r="I30" s="24">
        <f t="shared" si="7"/>
        <v>0</v>
      </c>
      <c r="J30" s="24">
        <f t="shared" si="8"/>
        <v>0</v>
      </c>
      <c r="K30" s="3">
        <f t="shared" si="9"/>
        <v>19</v>
      </c>
      <c r="L30" s="3" t="str">
        <f t="shared" si="10"/>
        <v>=</v>
      </c>
      <c r="M30" s="72" t="s">
        <v>116</v>
      </c>
      <c r="N30" s="4">
        <f t="shared" si="11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 hidden="1">
      <c r="A31" s="3" t="str">
        <f t="shared" si="0"/>
        <v>19.</v>
      </c>
      <c r="B31" s="94"/>
      <c r="C31" s="3">
        <f t="shared" si="1"/>
        <v>-19</v>
      </c>
      <c r="D31" s="25">
        <f t="shared" si="2"/>
        <v>0</v>
      </c>
      <c r="E31" s="23">
        <f t="shared" si="3"/>
        <v>0</v>
      </c>
      <c r="F31" s="23">
        <f t="shared" si="4"/>
        <v>0</v>
      </c>
      <c r="G31" s="23">
        <f t="shared" si="5"/>
        <v>0</v>
      </c>
      <c r="H31" s="23">
        <f t="shared" si="6"/>
        <v>0</v>
      </c>
      <c r="I31" s="24">
        <f t="shared" si="7"/>
        <v>0</v>
      </c>
      <c r="J31" s="24">
        <f t="shared" si="8"/>
        <v>0</v>
      </c>
      <c r="K31" s="3">
        <f t="shared" si="9"/>
        <v>19</v>
      </c>
      <c r="L31" s="3" t="str">
        <f t="shared" si="10"/>
        <v>=</v>
      </c>
      <c r="M31" s="72" t="s">
        <v>82</v>
      </c>
      <c r="N31" s="4">
        <f t="shared" si="11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.75" hidden="1">
      <c r="A32" s="3" t="str">
        <f t="shared" si="0"/>
        <v>19.</v>
      </c>
      <c r="B32" s="94"/>
      <c r="C32" s="3">
        <f t="shared" si="1"/>
        <v>-19</v>
      </c>
      <c r="D32" s="25">
        <f t="shared" si="2"/>
        <v>0</v>
      </c>
      <c r="E32" s="23">
        <f t="shared" si="3"/>
        <v>0</v>
      </c>
      <c r="F32" s="23">
        <f t="shared" si="4"/>
        <v>0</v>
      </c>
      <c r="G32" s="23">
        <f t="shared" si="5"/>
        <v>0</v>
      </c>
      <c r="H32" s="23">
        <f t="shared" si="6"/>
        <v>0</v>
      </c>
      <c r="I32" s="24">
        <f t="shared" si="7"/>
        <v>0</v>
      </c>
      <c r="J32" s="24">
        <f t="shared" si="8"/>
        <v>0</v>
      </c>
      <c r="K32" s="3">
        <f t="shared" si="9"/>
        <v>19</v>
      </c>
      <c r="L32" s="3" t="str">
        <f t="shared" si="10"/>
        <v>=</v>
      </c>
      <c r="M32" s="72" t="s">
        <v>11</v>
      </c>
      <c r="N32" s="4">
        <f t="shared" si="11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 customHeight="1" hidden="1">
      <c r="A33" s="3" t="str">
        <f t="shared" si="0"/>
        <v>19.</v>
      </c>
      <c r="B33" s="94"/>
      <c r="C33" s="3">
        <f t="shared" si="1"/>
        <v>-19</v>
      </c>
      <c r="D33" s="25">
        <f t="shared" si="2"/>
        <v>0</v>
      </c>
      <c r="E33" s="23">
        <f t="shared" si="3"/>
        <v>0</v>
      </c>
      <c r="F33" s="23">
        <f t="shared" si="4"/>
        <v>0</v>
      </c>
      <c r="G33" s="23">
        <f t="shared" si="5"/>
        <v>0</v>
      </c>
      <c r="H33" s="23">
        <f t="shared" si="6"/>
        <v>0</v>
      </c>
      <c r="I33" s="24">
        <f t="shared" si="7"/>
        <v>0</v>
      </c>
      <c r="J33" s="24">
        <f t="shared" si="8"/>
        <v>0</v>
      </c>
      <c r="K33" s="3">
        <f t="shared" si="9"/>
        <v>19</v>
      </c>
      <c r="L33" s="3" t="str">
        <f t="shared" si="10"/>
        <v>=</v>
      </c>
      <c r="M33" s="72" t="s">
        <v>7</v>
      </c>
      <c r="N33" s="4">
        <f t="shared" si="11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 hidden="1">
      <c r="A34" s="3" t="str">
        <f t="shared" si="0"/>
        <v>19.</v>
      </c>
      <c r="B34" s="94"/>
      <c r="C34" s="3">
        <f t="shared" si="1"/>
        <v>-19</v>
      </c>
      <c r="D34" s="25">
        <f t="shared" si="2"/>
        <v>0</v>
      </c>
      <c r="E34" s="23">
        <f t="shared" si="3"/>
        <v>0</v>
      </c>
      <c r="F34" s="23">
        <f t="shared" si="4"/>
        <v>0</v>
      </c>
      <c r="G34" s="23">
        <f t="shared" si="5"/>
        <v>0</v>
      </c>
      <c r="H34" s="23">
        <f t="shared" si="6"/>
        <v>0</v>
      </c>
      <c r="I34" s="24">
        <f t="shared" si="7"/>
        <v>0</v>
      </c>
      <c r="J34" s="24">
        <f t="shared" si="8"/>
        <v>0</v>
      </c>
      <c r="K34" s="3">
        <f t="shared" si="9"/>
        <v>19</v>
      </c>
      <c r="L34" s="3" t="str">
        <f t="shared" si="10"/>
        <v>=</v>
      </c>
      <c r="M34" s="72" t="s">
        <v>8</v>
      </c>
      <c r="N34" s="4">
        <f t="shared" si="11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 hidden="1">
      <c r="A35" s="3" t="str">
        <f aca="true" t="shared" si="12" ref="A35:A52">CONCATENATE(K35,".")</f>
        <v>19.</v>
      </c>
      <c r="B35" s="94"/>
      <c r="C35" s="3">
        <f aca="true" t="shared" si="13" ref="C35:C52">B35-K35</f>
        <v>-19</v>
      </c>
      <c r="D35" s="25">
        <f aca="true" t="shared" si="14" ref="D35:D52">INT(N35)*10000+E35*100+F35+G35*0.01+H35*0.0001+I35*0.000001+J35*0.000000001</f>
        <v>0</v>
      </c>
      <c r="E35" s="23">
        <f aca="true" t="shared" si="15" ref="E35:E52">IF(COUNTBLANK(O35:AD35)=16,0,MAX(O35:AD35))</f>
        <v>0</v>
      </c>
      <c r="F35" s="23">
        <f aca="true" t="shared" si="16" ref="F35:F52">IF(COUNTBLANK(O35:AD35)&gt;14,0,LARGE(O35:AD35,2))</f>
        <v>0</v>
      </c>
      <c r="G35" s="23">
        <f aca="true" t="shared" si="17" ref="G35:G52">IF(COUNTBLANK(O35:AD35)&gt;13,0,LARGE(O35:AD35,3))</f>
        <v>0</v>
      </c>
      <c r="H35" s="23">
        <f aca="true" t="shared" si="18" ref="H35:H52">IF(COUNTBLANK(O35:AD35)&gt;12,0,LARGE(O35:AD35,4))</f>
        <v>0</v>
      </c>
      <c r="I35" s="24">
        <f aca="true" t="shared" si="19" ref="I35:I52">IF(COUNTBLANK(O35:AD35)&gt;11,0,LARGE(O35:AD35,5))</f>
        <v>0</v>
      </c>
      <c r="J35" s="24">
        <f aca="true" t="shared" si="20" ref="J35:J52">IF(COUNTBLANK(O35:AD35)&gt;10,0,LARGE(O35:AD35,6))</f>
        <v>0</v>
      </c>
      <c r="K35" s="3">
        <f aca="true" t="shared" si="21" ref="K35:K52">RANK(D35,$D$3:$D$52)</f>
        <v>19</v>
      </c>
      <c r="L35" s="3" t="str">
        <f aca="true" t="shared" si="22" ref="L35:L52">IF(B35=0,"=",IF(C35=0,"=",IF(C35&gt;0,CONCATENATE($AE$1,ABS(C35)),IF(C35&lt;0,CONCATENATE($AF$1,ABS(C35))))))</f>
        <v>=</v>
      </c>
      <c r="M35" s="72" t="s">
        <v>108</v>
      </c>
      <c r="N35" s="4">
        <f aca="true" t="shared" si="23" ref="N35:N52">SUM(O35:AD35)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 hidden="1">
      <c r="A36" s="3" t="str">
        <f t="shared" si="12"/>
        <v>19.</v>
      </c>
      <c r="B36" s="94"/>
      <c r="C36" s="3">
        <f t="shared" si="13"/>
        <v>-19</v>
      </c>
      <c r="D36" s="25">
        <f t="shared" si="14"/>
        <v>0</v>
      </c>
      <c r="E36" s="23">
        <f t="shared" si="15"/>
        <v>0</v>
      </c>
      <c r="F36" s="23">
        <f t="shared" si="16"/>
        <v>0</v>
      </c>
      <c r="G36" s="23">
        <f t="shared" si="17"/>
        <v>0</v>
      </c>
      <c r="H36" s="23">
        <f t="shared" si="18"/>
        <v>0</v>
      </c>
      <c r="I36" s="24">
        <f t="shared" si="19"/>
        <v>0</v>
      </c>
      <c r="J36" s="24">
        <f t="shared" si="20"/>
        <v>0</v>
      </c>
      <c r="K36" s="3">
        <f t="shared" si="21"/>
        <v>19</v>
      </c>
      <c r="L36" s="3" t="str">
        <f t="shared" si="22"/>
        <v>=</v>
      </c>
      <c r="M36" s="72" t="s">
        <v>71</v>
      </c>
      <c r="N36" s="4">
        <f t="shared" si="23"/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hidden="1">
      <c r="A37" s="3" t="str">
        <f t="shared" si="12"/>
        <v>19.</v>
      </c>
      <c r="B37" s="94"/>
      <c r="C37" s="3">
        <f t="shared" si="13"/>
        <v>-19</v>
      </c>
      <c r="D37" s="25">
        <f t="shared" si="14"/>
        <v>0</v>
      </c>
      <c r="E37" s="23">
        <f t="shared" si="15"/>
        <v>0</v>
      </c>
      <c r="F37" s="23">
        <f t="shared" si="16"/>
        <v>0</v>
      </c>
      <c r="G37" s="23">
        <f t="shared" si="17"/>
        <v>0</v>
      </c>
      <c r="H37" s="23">
        <f t="shared" si="18"/>
        <v>0</v>
      </c>
      <c r="I37" s="24">
        <f t="shared" si="19"/>
        <v>0</v>
      </c>
      <c r="J37" s="24">
        <f t="shared" si="20"/>
        <v>0</v>
      </c>
      <c r="K37" s="3">
        <f t="shared" si="21"/>
        <v>19</v>
      </c>
      <c r="L37" s="3" t="str">
        <f t="shared" si="22"/>
        <v>=</v>
      </c>
      <c r="M37" s="72" t="s">
        <v>85</v>
      </c>
      <c r="N37" s="4">
        <f t="shared" si="23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customHeight="1" hidden="1">
      <c r="A38" s="3" t="str">
        <f t="shared" si="12"/>
        <v>19.</v>
      </c>
      <c r="B38" s="94"/>
      <c r="C38" s="3">
        <f t="shared" si="13"/>
        <v>-19</v>
      </c>
      <c r="D38" s="25">
        <f t="shared" si="14"/>
        <v>0</v>
      </c>
      <c r="E38" s="23">
        <f t="shared" si="15"/>
        <v>0</v>
      </c>
      <c r="F38" s="23">
        <f t="shared" si="16"/>
        <v>0</v>
      </c>
      <c r="G38" s="23">
        <f t="shared" si="17"/>
        <v>0</v>
      </c>
      <c r="H38" s="23">
        <f t="shared" si="18"/>
        <v>0</v>
      </c>
      <c r="I38" s="24">
        <f t="shared" si="19"/>
        <v>0</v>
      </c>
      <c r="J38" s="24">
        <f t="shared" si="20"/>
        <v>0</v>
      </c>
      <c r="K38" s="3">
        <f t="shared" si="21"/>
        <v>19</v>
      </c>
      <c r="L38" s="3" t="str">
        <f t="shared" si="22"/>
        <v>=</v>
      </c>
      <c r="M38" s="72" t="s">
        <v>22</v>
      </c>
      <c r="N38" s="4">
        <f t="shared" si="23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 customHeight="1" hidden="1">
      <c r="A39" s="3" t="str">
        <f t="shared" si="12"/>
        <v>19.</v>
      </c>
      <c r="B39" s="94"/>
      <c r="C39" s="3">
        <f t="shared" si="13"/>
        <v>-19</v>
      </c>
      <c r="D39" s="25">
        <f t="shared" si="14"/>
        <v>0</v>
      </c>
      <c r="E39" s="23">
        <f t="shared" si="15"/>
        <v>0</v>
      </c>
      <c r="F39" s="23">
        <f t="shared" si="16"/>
        <v>0</v>
      </c>
      <c r="G39" s="23">
        <f t="shared" si="17"/>
        <v>0</v>
      </c>
      <c r="H39" s="23">
        <f t="shared" si="18"/>
        <v>0</v>
      </c>
      <c r="I39" s="24">
        <f t="shared" si="19"/>
        <v>0</v>
      </c>
      <c r="J39" s="24">
        <f t="shared" si="20"/>
        <v>0</v>
      </c>
      <c r="K39" s="3">
        <f t="shared" si="21"/>
        <v>19</v>
      </c>
      <c r="L39" s="3" t="str">
        <f t="shared" si="22"/>
        <v>=</v>
      </c>
      <c r="M39" s="72" t="s">
        <v>111</v>
      </c>
      <c r="N39" s="4">
        <f t="shared" si="23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hidden="1">
      <c r="A40" s="3" t="str">
        <f t="shared" si="12"/>
        <v>19.</v>
      </c>
      <c r="B40" s="94"/>
      <c r="C40" s="3">
        <f t="shared" si="13"/>
        <v>-19</v>
      </c>
      <c r="D40" s="25">
        <f t="shared" si="14"/>
        <v>0</v>
      </c>
      <c r="E40" s="23">
        <f t="shared" si="15"/>
        <v>0</v>
      </c>
      <c r="F40" s="23">
        <f t="shared" si="16"/>
        <v>0</v>
      </c>
      <c r="G40" s="23">
        <f t="shared" si="17"/>
        <v>0</v>
      </c>
      <c r="H40" s="23">
        <f t="shared" si="18"/>
        <v>0</v>
      </c>
      <c r="I40" s="24">
        <f t="shared" si="19"/>
        <v>0</v>
      </c>
      <c r="J40" s="24">
        <f t="shared" si="20"/>
        <v>0</v>
      </c>
      <c r="K40" s="3">
        <f t="shared" si="21"/>
        <v>19</v>
      </c>
      <c r="L40" s="3" t="str">
        <f t="shared" si="22"/>
        <v>=</v>
      </c>
      <c r="M40" s="72" t="s">
        <v>9</v>
      </c>
      <c r="N40" s="4">
        <f t="shared" si="23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 hidden="1">
      <c r="A41" s="3" t="str">
        <f t="shared" si="12"/>
        <v>19.</v>
      </c>
      <c r="B41" s="94"/>
      <c r="C41" s="3">
        <f t="shared" si="13"/>
        <v>-19</v>
      </c>
      <c r="D41" s="25">
        <f t="shared" si="14"/>
        <v>0</v>
      </c>
      <c r="E41" s="23">
        <f t="shared" si="15"/>
        <v>0</v>
      </c>
      <c r="F41" s="23">
        <f t="shared" si="16"/>
        <v>0</v>
      </c>
      <c r="G41" s="23">
        <f t="shared" si="17"/>
        <v>0</v>
      </c>
      <c r="H41" s="23">
        <f t="shared" si="18"/>
        <v>0</v>
      </c>
      <c r="I41" s="24">
        <f t="shared" si="19"/>
        <v>0</v>
      </c>
      <c r="J41" s="24">
        <f t="shared" si="20"/>
        <v>0</v>
      </c>
      <c r="K41" s="3">
        <f t="shared" si="21"/>
        <v>19</v>
      </c>
      <c r="L41" s="3" t="str">
        <f t="shared" si="22"/>
        <v>=</v>
      </c>
      <c r="M41" s="72" t="s">
        <v>98</v>
      </c>
      <c r="N41" s="4">
        <f t="shared" si="23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 hidden="1">
      <c r="A42" s="3" t="str">
        <f t="shared" si="12"/>
        <v>19.</v>
      </c>
      <c r="B42" s="94"/>
      <c r="C42" s="3">
        <f t="shared" si="13"/>
        <v>-19</v>
      </c>
      <c r="D42" s="25">
        <f t="shared" si="14"/>
        <v>0</v>
      </c>
      <c r="E42" s="23">
        <f t="shared" si="15"/>
        <v>0</v>
      </c>
      <c r="F42" s="23">
        <f t="shared" si="16"/>
        <v>0</v>
      </c>
      <c r="G42" s="23">
        <f t="shared" si="17"/>
        <v>0</v>
      </c>
      <c r="H42" s="23">
        <f t="shared" si="18"/>
        <v>0</v>
      </c>
      <c r="I42" s="24">
        <f t="shared" si="19"/>
        <v>0</v>
      </c>
      <c r="J42" s="24">
        <f t="shared" si="20"/>
        <v>0</v>
      </c>
      <c r="K42" s="3">
        <f t="shared" si="21"/>
        <v>19</v>
      </c>
      <c r="L42" s="3" t="str">
        <f t="shared" si="22"/>
        <v>=</v>
      </c>
      <c r="M42" s="72" t="s">
        <v>93</v>
      </c>
      <c r="N42" s="4">
        <f t="shared" si="23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 hidden="1">
      <c r="A43" s="3" t="str">
        <f t="shared" si="12"/>
        <v>19.</v>
      </c>
      <c r="B43" s="94"/>
      <c r="C43" s="3">
        <f t="shared" si="13"/>
        <v>-19</v>
      </c>
      <c r="D43" s="25">
        <f t="shared" si="14"/>
        <v>0</v>
      </c>
      <c r="E43" s="23">
        <f t="shared" si="15"/>
        <v>0</v>
      </c>
      <c r="F43" s="23">
        <f t="shared" si="16"/>
        <v>0</v>
      </c>
      <c r="G43" s="23">
        <f t="shared" si="17"/>
        <v>0</v>
      </c>
      <c r="H43" s="23">
        <f t="shared" si="18"/>
        <v>0</v>
      </c>
      <c r="I43" s="24">
        <f t="shared" si="19"/>
        <v>0</v>
      </c>
      <c r="J43" s="24">
        <f t="shared" si="20"/>
        <v>0</v>
      </c>
      <c r="K43" s="3">
        <f t="shared" si="21"/>
        <v>19</v>
      </c>
      <c r="L43" s="3" t="str">
        <f t="shared" si="22"/>
        <v>=</v>
      </c>
      <c r="M43" s="72" t="s">
        <v>68</v>
      </c>
      <c r="N43" s="4">
        <f t="shared" si="23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 hidden="1">
      <c r="A44" s="3" t="str">
        <f t="shared" si="12"/>
        <v>19.</v>
      </c>
      <c r="B44" s="94"/>
      <c r="C44" s="3">
        <f t="shared" si="13"/>
        <v>-19</v>
      </c>
      <c r="D44" s="25">
        <f t="shared" si="14"/>
        <v>0</v>
      </c>
      <c r="E44" s="23">
        <f t="shared" si="15"/>
        <v>0</v>
      </c>
      <c r="F44" s="23">
        <f t="shared" si="16"/>
        <v>0</v>
      </c>
      <c r="G44" s="23">
        <f t="shared" si="17"/>
        <v>0</v>
      </c>
      <c r="H44" s="23">
        <f t="shared" si="18"/>
        <v>0</v>
      </c>
      <c r="I44" s="24">
        <f t="shared" si="19"/>
        <v>0</v>
      </c>
      <c r="J44" s="24">
        <f t="shared" si="20"/>
        <v>0</v>
      </c>
      <c r="K44" s="3">
        <f t="shared" si="21"/>
        <v>19</v>
      </c>
      <c r="L44" s="3" t="str">
        <f t="shared" si="22"/>
        <v>=</v>
      </c>
      <c r="M44" s="72" t="s">
        <v>4</v>
      </c>
      <c r="N44" s="4">
        <f t="shared" si="23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 hidden="1">
      <c r="A45" s="3" t="str">
        <f t="shared" si="12"/>
        <v>19.</v>
      </c>
      <c r="B45" s="94"/>
      <c r="C45" s="3">
        <f t="shared" si="13"/>
        <v>-19</v>
      </c>
      <c r="D45" s="25">
        <f t="shared" si="14"/>
        <v>0</v>
      </c>
      <c r="E45" s="23">
        <f t="shared" si="15"/>
        <v>0</v>
      </c>
      <c r="F45" s="23">
        <f t="shared" si="16"/>
        <v>0</v>
      </c>
      <c r="G45" s="23">
        <f t="shared" si="17"/>
        <v>0</v>
      </c>
      <c r="H45" s="23">
        <f t="shared" si="18"/>
        <v>0</v>
      </c>
      <c r="I45" s="24">
        <f t="shared" si="19"/>
        <v>0</v>
      </c>
      <c r="J45" s="24">
        <f t="shared" si="20"/>
        <v>0</v>
      </c>
      <c r="K45" s="3">
        <f t="shared" si="21"/>
        <v>19</v>
      </c>
      <c r="L45" s="3" t="str">
        <f t="shared" si="22"/>
        <v>=</v>
      </c>
      <c r="M45" s="72" t="s">
        <v>97</v>
      </c>
      <c r="N45" s="4">
        <f t="shared" si="23"/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 hidden="1">
      <c r="A46" s="3" t="str">
        <f t="shared" si="12"/>
        <v>19.</v>
      </c>
      <c r="B46" s="94"/>
      <c r="C46" s="3">
        <f t="shared" si="13"/>
        <v>-19</v>
      </c>
      <c r="D46" s="25">
        <f t="shared" si="14"/>
        <v>0</v>
      </c>
      <c r="E46" s="23">
        <f t="shared" si="15"/>
        <v>0</v>
      </c>
      <c r="F46" s="23">
        <f t="shared" si="16"/>
        <v>0</v>
      </c>
      <c r="G46" s="23">
        <f t="shared" si="17"/>
        <v>0</v>
      </c>
      <c r="H46" s="23">
        <f t="shared" si="18"/>
        <v>0</v>
      </c>
      <c r="I46" s="24">
        <f t="shared" si="19"/>
        <v>0</v>
      </c>
      <c r="J46" s="24">
        <f t="shared" si="20"/>
        <v>0</v>
      </c>
      <c r="K46" s="3">
        <f t="shared" si="21"/>
        <v>19</v>
      </c>
      <c r="L46" s="3" t="str">
        <f t="shared" si="22"/>
        <v>=</v>
      </c>
      <c r="M46" s="72" t="s">
        <v>112</v>
      </c>
      <c r="N46" s="4">
        <f t="shared" si="23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 hidden="1">
      <c r="A47" s="3" t="str">
        <f t="shared" si="12"/>
        <v>19.</v>
      </c>
      <c r="B47" s="94"/>
      <c r="C47" s="3">
        <f t="shared" si="13"/>
        <v>-19</v>
      </c>
      <c r="D47" s="25">
        <f t="shared" si="14"/>
        <v>0</v>
      </c>
      <c r="E47" s="23">
        <f t="shared" si="15"/>
        <v>0</v>
      </c>
      <c r="F47" s="23">
        <f t="shared" si="16"/>
        <v>0</v>
      </c>
      <c r="G47" s="23">
        <f t="shared" si="17"/>
        <v>0</v>
      </c>
      <c r="H47" s="23">
        <f t="shared" si="18"/>
        <v>0</v>
      </c>
      <c r="I47" s="24">
        <f t="shared" si="19"/>
        <v>0</v>
      </c>
      <c r="J47" s="24">
        <f t="shared" si="20"/>
        <v>0</v>
      </c>
      <c r="K47" s="3">
        <f t="shared" si="21"/>
        <v>19</v>
      </c>
      <c r="L47" s="3" t="str">
        <f t="shared" si="22"/>
        <v>=</v>
      </c>
      <c r="M47" s="72" t="s">
        <v>28</v>
      </c>
      <c r="N47" s="4">
        <f t="shared" si="23"/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 hidden="1">
      <c r="A48" s="3" t="str">
        <f t="shared" si="12"/>
        <v>19.</v>
      </c>
      <c r="B48" s="94"/>
      <c r="C48" s="3">
        <f t="shared" si="13"/>
        <v>-19</v>
      </c>
      <c r="D48" s="25">
        <f t="shared" si="14"/>
        <v>0</v>
      </c>
      <c r="E48" s="23">
        <f t="shared" si="15"/>
        <v>0</v>
      </c>
      <c r="F48" s="23">
        <f t="shared" si="16"/>
        <v>0</v>
      </c>
      <c r="G48" s="23">
        <f t="shared" si="17"/>
        <v>0</v>
      </c>
      <c r="H48" s="23">
        <f t="shared" si="18"/>
        <v>0</v>
      </c>
      <c r="I48" s="24">
        <f t="shared" si="19"/>
        <v>0</v>
      </c>
      <c r="J48" s="24">
        <f t="shared" si="20"/>
        <v>0</v>
      </c>
      <c r="K48" s="3">
        <f t="shared" si="21"/>
        <v>19</v>
      </c>
      <c r="L48" s="3" t="str">
        <f t="shared" si="22"/>
        <v>=</v>
      </c>
      <c r="M48" s="72" t="s">
        <v>92</v>
      </c>
      <c r="N48" s="4">
        <f t="shared" si="23"/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hidden="1">
      <c r="A49" s="3" t="str">
        <f t="shared" si="12"/>
        <v>19.</v>
      </c>
      <c r="B49" s="94"/>
      <c r="C49" s="3">
        <f t="shared" si="13"/>
        <v>-19</v>
      </c>
      <c r="D49" s="25">
        <f t="shared" si="14"/>
        <v>0</v>
      </c>
      <c r="E49" s="23">
        <f t="shared" si="15"/>
        <v>0</v>
      </c>
      <c r="F49" s="23">
        <f t="shared" si="16"/>
        <v>0</v>
      </c>
      <c r="G49" s="23">
        <f t="shared" si="17"/>
        <v>0</v>
      </c>
      <c r="H49" s="23">
        <f t="shared" si="18"/>
        <v>0</v>
      </c>
      <c r="I49" s="24">
        <f t="shared" si="19"/>
        <v>0</v>
      </c>
      <c r="J49" s="24">
        <f t="shared" si="20"/>
        <v>0</v>
      </c>
      <c r="K49" s="3">
        <f t="shared" si="21"/>
        <v>19</v>
      </c>
      <c r="L49" s="3" t="str">
        <f t="shared" si="22"/>
        <v>=</v>
      </c>
      <c r="M49" s="72" t="s">
        <v>88</v>
      </c>
      <c r="N49" s="4">
        <f t="shared" si="23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 hidden="1">
      <c r="A50" s="3" t="str">
        <f t="shared" si="12"/>
        <v>19.</v>
      </c>
      <c r="B50" s="94"/>
      <c r="C50" s="3">
        <f t="shared" si="13"/>
        <v>-19</v>
      </c>
      <c r="D50" s="25">
        <f t="shared" si="14"/>
        <v>0</v>
      </c>
      <c r="E50" s="23">
        <f t="shared" si="15"/>
        <v>0</v>
      </c>
      <c r="F50" s="23">
        <f t="shared" si="16"/>
        <v>0</v>
      </c>
      <c r="G50" s="23">
        <f t="shared" si="17"/>
        <v>0</v>
      </c>
      <c r="H50" s="23">
        <f t="shared" si="18"/>
        <v>0</v>
      </c>
      <c r="I50" s="24">
        <f t="shared" si="19"/>
        <v>0</v>
      </c>
      <c r="J50" s="24">
        <f t="shared" si="20"/>
        <v>0</v>
      </c>
      <c r="K50" s="3">
        <f t="shared" si="21"/>
        <v>19</v>
      </c>
      <c r="L50" s="3" t="str">
        <f t="shared" si="22"/>
        <v>=</v>
      </c>
      <c r="M50" s="72" t="s">
        <v>76</v>
      </c>
      <c r="N50" s="4">
        <f t="shared" si="23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 hidden="1">
      <c r="A51" s="3" t="str">
        <f t="shared" si="12"/>
        <v>19.</v>
      </c>
      <c r="B51" s="94"/>
      <c r="C51" s="3">
        <f t="shared" si="13"/>
        <v>-19</v>
      </c>
      <c r="D51" s="25">
        <f t="shared" si="14"/>
        <v>0</v>
      </c>
      <c r="E51" s="23">
        <f t="shared" si="15"/>
        <v>0</v>
      </c>
      <c r="F51" s="23">
        <f t="shared" si="16"/>
        <v>0</v>
      </c>
      <c r="G51" s="23">
        <f t="shared" si="17"/>
        <v>0</v>
      </c>
      <c r="H51" s="23">
        <f t="shared" si="18"/>
        <v>0</v>
      </c>
      <c r="I51" s="24">
        <f t="shared" si="19"/>
        <v>0</v>
      </c>
      <c r="J51" s="24">
        <f t="shared" si="20"/>
        <v>0</v>
      </c>
      <c r="K51" s="3">
        <f t="shared" si="21"/>
        <v>19</v>
      </c>
      <c r="L51" s="3" t="str">
        <f t="shared" si="22"/>
        <v>=</v>
      </c>
      <c r="M51" s="72" t="s">
        <v>113</v>
      </c>
      <c r="N51" s="4">
        <f t="shared" si="23"/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" customHeight="1" hidden="1">
      <c r="A52" s="3" t="str">
        <f t="shared" si="12"/>
        <v>19.</v>
      </c>
      <c r="B52" s="94"/>
      <c r="C52" s="3">
        <f t="shared" si="13"/>
        <v>-19</v>
      </c>
      <c r="D52" s="25">
        <f t="shared" si="14"/>
        <v>0</v>
      </c>
      <c r="E52" s="23">
        <f t="shared" si="15"/>
        <v>0</v>
      </c>
      <c r="F52" s="23">
        <f t="shared" si="16"/>
        <v>0</v>
      </c>
      <c r="G52" s="23">
        <f t="shared" si="17"/>
        <v>0</v>
      </c>
      <c r="H52" s="23">
        <f t="shared" si="18"/>
        <v>0</v>
      </c>
      <c r="I52" s="24">
        <f t="shared" si="19"/>
        <v>0</v>
      </c>
      <c r="J52" s="24">
        <f t="shared" si="20"/>
        <v>0</v>
      </c>
      <c r="K52" s="3">
        <f t="shared" si="21"/>
        <v>19</v>
      </c>
      <c r="L52" s="3" t="str">
        <f t="shared" si="22"/>
        <v>=</v>
      </c>
      <c r="M52" s="72" t="s">
        <v>57</v>
      </c>
      <c r="N52" s="4">
        <f t="shared" si="23"/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5" spans="16:17" ht="12.75">
      <c r="P55" s="115"/>
      <c r="Q55" s="130" t="s">
        <v>105</v>
      </c>
    </row>
    <row r="56" spans="16:17" ht="12.75">
      <c r="P56" s="163"/>
      <c r="Q56" s="130" t="s">
        <v>103</v>
      </c>
    </row>
    <row r="57" spans="16:17" ht="12.75">
      <c r="P57" s="113"/>
      <c r="Q57" s="130" t="s">
        <v>104</v>
      </c>
    </row>
  </sheetData>
  <sheetProtection/>
  <autoFilter ref="K2:AD52"/>
  <printOptions horizontalCentered="1" verticalCentered="1"/>
  <pageMargins left="0.4724409448818898" right="0.5511811023622047" top="0.31496062992125984" bottom="0.31496062992125984" header="0.1968503937007874" footer="0.2362204724409449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43611</v>
      </c>
      <c r="C1" s="49" t="s">
        <v>30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>RANK(E4,$E$4:$E$24,1)</f>
        <v>1</v>
      </c>
      <c r="B4" s="162" t="s">
        <v>118</v>
      </c>
      <c r="C4" s="74">
        <v>14.24</v>
      </c>
      <c r="D4" s="74">
        <v>14.41</v>
      </c>
      <c r="E4" s="10">
        <f>MAX(C4:D4)</f>
        <v>14.41</v>
      </c>
      <c r="F4" s="6">
        <v>25</v>
      </c>
    </row>
    <row r="5" spans="1:7" ht="12.75">
      <c r="A5" s="40">
        <f aca="true" t="shared" si="0" ref="A5:A22">RANK(E5,$E$4:$E$24,1)</f>
        <v>2</v>
      </c>
      <c r="B5" s="162" t="s">
        <v>9</v>
      </c>
      <c r="C5" s="74">
        <v>14.76</v>
      </c>
      <c r="D5" s="74">
        <v>14.62</v>
      </c>
      <c r="E5" s="10">
        <f aca="true" t="shared" si="1" ref="E5:E22">MAX(C5:D5)</f>
        <v>14.76</v>
      </c>
      <c r="F5" s="6">
        <v>22</v>
      </c>
      <c r="G5" s="108"/>
    </row>
    <row r="6" spans="1:7" ht="12.75">
      <c r="A6" s="40">
        <f t="shared" si="0"/>
        <v>3</v>
      </c>
      <c r="B6" s="162" t="s">
        <v>30</v>
      </c>
      <c r="C6" s="38">
        <v>14.89</v>
      </c>
      <c r="D6" s="38">
        <v>14.97</v>
      </c>
      <c r="E6" s="10">
        <f t="shared" si="1"/>
        <v>14.97</v>
      </c>
      <c r="F6" s="6">
        <v>20</v>
      </c>
      <c r="G6" s="108"/>
    </row>
    <row r="7" spans="1:7" ht="12.75">
      <c r="A7" s="40">
        <f t="shared" si="0"/>
        <v>4</v>
      </c>
      <c r="B7" s="162" t="s">
        <v>141</v>
      </c>
      <c r="C7" s="74">
        <v>15.02</v>
      </c>
      <c r="D7" s="74">
        <v>15.09</v>
      </c>
      <c r="E7" s="10">
        <f t="shared" si="1"/>
        <v>15.09</v>
      </c>
      <c r="F7" s="6">
        <v>18</v>
      </c>
      <c r="G7" s="108"/>
    </row>
    <row r="8" spans="1:7" ht="12.75">
      <c r="A8" s="40">
        <f t="shared" si="0"/>
        <v>5</v>
      </c>
      <c r="B8" s="162" t="s">
        <v>129</v>
      </c>
      <c r="C8" s="74">
        <v>15.09</v>
      </c>
      <c r="D8" s="74">
        <v>15.12</v>
      </c>
      <c r="E8" s="10">
        <f t="shared" si="1"/>
        <v>15.12</v>
      </c>
      <c r="F8" s="6">
        <v>16</v>
      </c>
      <c r="G8" s="108"/>
    </row>
    <row r="9" spans="1:7" ht="12.75">
      <c r="A9" s="40">
        <f t="shared" si="0"/>
        <v>6</v>
      </c>
      <c r="B9" s="162" t="s">
        <v>79</v>
      </c>
      <c r="C9" s="74">
        <v>15.2</v>
      </c>
      <c r="D9" s="74">
        <v>15.24</v>
      </c>
      <c r="E9" s="10">
        <f t="shared" si="1"/>
        <v>15.24</v>
      </c>
      <c r="F9" s="6">
        <v>15</v>
      </c>
      <c r="G9" s="108"/>
    </row>
    <row r="10" spans="1:7" ht="12.75">
      <c r="A10" s="40">
        <f t="shared" si="0"/>
        <v>7</v>
      </c>
      <c r="B10" s="162" t="s">
        <v>27</v>
      </c>
      <c r="C10" s="38">
        <v>15.12</v>
      </c>
      <c r="D10" s="38">
        <v>15.27</v>
      </c>
      <c r="E10" s="10">
        <f t="shared" si="1"/>
        <v>15.27</v>
      </c>
      <c r="F10" s="6">
        <v>14</v>
      </c>
      <c r="G10" s="108"/>
    </row>
    <row r="11" spans="1:9" ht="12.75">
      <c r="A11" s="40">
        <f t="shared" si="0"/>
        <v>8</v>
      </c>
      <c r="B11" s="162" t="s">
        <v>13</v>
      </c>
      <c r="C11" s="74">
        <v>15.32</v>
      </c>
      <c r="D11" s="74">
        <v>16.01</v>
      </c>
      <c r="E11" s="10">
        <f t="shared" si="1"/>
        <v>16.01</v>
      </c>
      <c r="F11" s="6">
        <v>13</v>
      </c>
      <c r="G11" s="108"/>
      <c r="I11" s="76"/>
    </row>
    <row r="12" spans="1:7" ht="12.75">
      <c r="A12" s="40">
        <f t="shared" si="0"/>
        <v>9</v>
      </c>
      <c r="B12" s="162" t="s">
        <v>7</v>
      </c>
      <c r="C12" s="38">
        <v>15.98</v>
      </c>
      <c r="D12" s="38">
        <v>16.21</v>
      </c>
      <c r="E12" s="10">
        <f t="shared" si="1"/>
        <v>16.21</v>
      </c>
      <c r="F12" s="6">
        <v>12</v>
      </c>
      <c r="G12" s="108"/>
    </row>
    <row r="13" spans="1:7" ht="12.75">
      <c r="A13" s="40">
        <f t="shared" si="0"/>
        <v>10</v>
      </c>
      <c r="B13" s="162" t="s">
        <v>12</v>
      </c>
      <c r="C13" s="74">
        <v>14.53</v>
      </c>
      <c r="D13" s="74">
        <v>16.4</v>
      </c>
      <c r="E13" s="10">
        <f t="shared" si="1"/>
        <v>16.4</v>
      </c>
      <c r="F13" s="6">
        <v>11</v>
      </c>
      <c r="G13" s="108"/>
    </row>
    <row r="14" spans="1:7" ht="12.75">
      <c r="A14" s="40">
        <f t="shared" si="0"/>
        <v>11</v>
      </c>
      <c r="B14" s="162" t="s">
        <v>3</v>
      </c>
      <c r="C14" s="74">
        <v>16.5</v>
      </c>
      <c r="D14" s="74">
        <v>15.43</v>
      </c>
      <c r="E14" s="10">
        <f t="shared" si="1"/>
        <v>16.5</v>
      </c>
      <c r="F14" s="6">
        <v>10</v>
      </c>
      <c r="G14" s="108"/>
    </row>
    <row r="15" spans="1:7" ht="12.75">
      <c r="A15" s="40">
        <f t="shared" si="0"/>
        <v>12</v>
      </c>
      <c r="B15" s="64" t="s">
        <v>57</v>
      </c>
      <c r="C15" s="74">
        <v>16.18</v>
      </c>
      <c r="D15" s="74">
        <v>16.61</v>
      </c>
      <c r="E15" s="10">
        <f t="shared" si="1"/>
        <v>16.61</v>
      </c>
      <c r="F15" s="6">
        <v>9</v>
      </c>
      <c r="G15" s="108"/>
    </row>
    <row r="16" spans="1:7" ht="12.75">
      <c r="A16" s="40">
        <f t="shared" si="0"/>
        <v>13</v>
      </c>
      <c r="B16" s="67" t="s">
        <v>93</v>
      </c>
      <c r="C16" s="74">
        <v>16.91</v>
      </c>
      <c r="D16" s="74">
        <v>15.89</v>
      </c>
      <c r="E16" s="10">
        <f t="shared" si="1"/>
        <v>16.91</v>
      </c>
      <c r="F16" s="6">
        <v>8</v>
      </c>
      <c r="G16" s="108"/>
    </row>
    <row r="17" spans="1:7" ht="12.75">
      <c r="A17" s="40">
        <f t="shared" si="0"/>
        <v>14</v>
      </c>
      <c r="B17" s="21" t="s">
        <v>5</v>
      </c>
      <c r="C17" s="38">
        <v>16.3</v>
      </c>
      <c r="D17" s="38">
        <v>17.39</v>
      </c>
      <c r="E17" s="10">
        <f t="shared" si="1"/>
        <v>17.39</v>
      </c>
      <c r="F17" s="6">
        <v>7</v>
      </c>
      <c r="G17" s="108"/>
    </row>
    <row r="18" spans="1:7" ht="12.75">
      <c r="A18" s="40">
        <f t="shared" si="0"/>
        <v>14</v>
      </c>
      <c r="B18" s="162" t="s">
        <v>123</v>
      </c>
      <c r="C18" s="74">
        <v>17.12</v>
      </c>
      <c r="D18" s="74">
        <v>17.39</v>
      </c>
      <c r="E18" s="10">
        <f t="shared" si="1"/>
        <v>17.39</v>
      </c>
      <c r="F18" s="6">
        <v>5</v>
      </c>
      <c r="G18" s="108"/>
    </row>
    <row r="19" spans="1:7" ht="12.75">
      <c r="A19" s="40">
        <f t="shared" si="0"/>
        <v>16</v>
      </c>
      <c r="B19" s="162" t="s">
        <v>130</v>
      </c>
      <c r="C19" s="74">
        <v>17.63</v>
      </c>
      <c r="D19" s="74">
        <v>17.26</v>
      </c>
      <c r="E19" s="10">
        <f t="shared" si="1"/>
        <v>17.63</v>
      </c>
      <c r="F19" s="6">
        <v>5</v>
      </c>
      <c r="G19" s="108"/>
    </row>
    <row r="20" spans="1:7" ht="12.75">
      <c r="A20" s="40">
        <f t="shared" si="0"/>
        <v>17</v>
      </c>
      <c r="B20" s="67" t="s">
        <v>11</v>
      </c>
      <c r="C20" s="38">
        <v>16.96</v>
      </c>
      <c r="D20" s="38">
        <v>17.82</v>
      </c>
      <c r="E20" s="10">
        <f t="shared" si="1"/>
        <v>17.82</v>
      </c>
      <c r="F20" s="6">
        <v>5</v>
      </c>
      <c r="G20" s="108"/>
    </row>
    <row r="21" spans="1:7" ht="12.75">
      <c r="A21" s="40">
        <f t="shared" si="0"/>
        <v>18</v>
      </c>
      <c r="B21" s="21" t="s">
        <v>131</v>
      </c>
      <c r="C21" s="38">
        <v>19.01</v>
      </c>
      <c r="D21" s="38">
        <v>19.27</v>
      </c>
      <c r="E21" s="10">
        <f t="shared" si="1"/>
        <v>19.27</v>
      </c>
      <c r="F21" s="6">
        <v>5</v>
      </c>
      <c r="G21" s="108"/>
    </row>
    <row r="22" spans="1:7" ht="12.75">
      <c r="A22" s="40">
        <f t="shared" si="0"/>
        <v>19</v>
      </c>
      <c r="B22" s="21" t="s">
        <v>125</v>
      </c>
      <c r="C22" s="74">
        <v>34.99</v>
      </c>
      <c r="D22" s="74">
        <v>34.06</v>
      </c>
      <c r="E22" s="10">
        <f t="shared" si="1"/>
        <v>34.99</v>
      </c>
      <c r="F22" s="6">
        <v>5</v>
      </c>
      <c r="G22" s="108"/>
    </row>
    <row r="23" spans="1:7" ht="12.75">
      <c r="A23" s="40">
        <v>21</v>
      </c>
      <c r="B23" s="162" t="s">
        <v>29</v>
      </c>
      <c r="C23" s="74" t="s">
        <v>115</v>
      </c>
      <c r="D23" s="38" t="s">
        <v>115</v>
      </c>
      <c r="E23" s="10" t="s">
        <v>72</v>
      </c>
      <c r="F23" s="6">
        <v>5</v>
      </c>
      <c r="G23" s="108"/>
    </row>
    <row r="24" spans="1:6" ht="12.75">
      <c r="A24" s="40">
        <v>21</v>
      </c>
      <c r="B24" s="184" t="s">
        <v>6</v>
      </c>
      <c r="C24" s="74" t="s">
        <v>115</v>
      </c>
      <c r="D24" s="74" t="s">
        <v>115</v>
      </c>
      <c r="E24" s="10" t="s">
        <v>72</v>
      </c>
      <c r="F24" s="6">
        <v>5</v>
      </c>
    </row>
    <row r="25" spans="1:6" ht="12.75">
      <c r="A25" s="52"/>
      <c r="B25" s="73"/>
      <c r="C25" s="53"/>
      <c r="D25" s="53"/>
      <c r="E25" s="54"/>
      <c r="F25" s="26"/>
    </row>
    <row r="26" spans="1:6" ht="15">
      <c r="A26" s="34"/>
      <c r="B26" s="75" t="s">
        <v>14</v>
      </c>
      <c r="C26" s="35"/>
      <c r="D26" s="35"/>
      <c r="E26" s="34"/>
      <c r="F26" s="26"/>
    </row>
    <row r="27" spans="1:6" ht="25.5">
      <c r="A27" s="167" t="s">
        <v>18</v>
      </c>
      <c r="B27" s="168" t="s">
        <v>15</v>
      </c>
      <c r="C27" s="36" t="s">
        <v>38</v>
      </c>
      <c r="D27" s="37" t="s">
        <v>39</v>
      </c>
      <c r="E27" s="55" t="s">
        <v>19</v>
      </c>
      <c r="F27" s="33" t="s">
        <v>20</v>
      </c>
    </row>
    <row r="28" spans="1:6" ht="12.75">
      <c r="A28" s="86">
        <v>1</v>
      </c>
      <c r="B28" s="162" t="s">
        <v>79</v>
      </c>
      <c r="C28" s="74">
        <v>16.5</v>
      </c>
      <c r="D28" s="74">
        <v>17.01</v>
      </c>
      <c r="E28" s="39">
        <f aca="true" t="shared" si="2" ref="E28:E35">MAX(C28:D28)</f>
        <v>17.01</v>
      </c>
      <c r="F28" s="6">
        <v>15</v>
      </c>
    </row>
    <row r="29" spans="1:6" ht="12.75">
      <c r="A29" s="81">
        <v>2</v>
      </c>
      <c r="B29" s="162" t="s">
        <v>30</v>
      </c>
      <c r="C29" s="74">
        <v>17.04</v>
      </c>
      <c r="D29" s="74">
        <v>17.37</v>
      </c>
      <c r="E29" s="39">
        <f t="shared" si="2"/>
        <v>17.37</v>
      </c>
      <c r="F29" s="6">
        <v>13</v>
      </c>
    </row>
    <row r="30" spans="1:6" ht="12.75">
      <c r="A30" s="81">
        <v>3</v>
      </c>
      <c r="B30" s="162" t="s">
        <v>75</v>
      </c>
      <c r="C30" s="74">
        <v>17.51</v>
      </c>
      <c r="D30" s="74">
        <v>17.01</v>
      </c>
      <c r="E30" s="39">
        <f t="shared" si="2"/>
        <v>17.51</v>
      </c>
      <c r="F30" s="6">
        <v>11</v>
      </c>
    </row>
    <row r="31" spans="1:6" ht="12.75" customHeight="1">
      <c r="A31" s="81">
        <v>4</v>
      </c>
      <c r="B31" s="162" t="s">
        <v>57</v>
      </c>
      <c r="C31" s="74">
        <v>17.25</v>
      </c>
      <c r="D31" s="74">
        <v>18.17</v>
      </c>
      <c r="E31" s="39">
        <f t="shared" si="2"/>
        <v>18.17</v>
      </c>
      <c r="F31" s="6">
        <v>9</v>
      </c>
    </row>
    <row r="32" spans="1:6" ht="12.75">
      <c r="A32" s="81">
        <v>5</v>
      </c>
      <c r="B32" s="162" t="s">
        <v>4</v>
      </c>
      <c r="C32" s="74">
        <v>18.16</v>
      </c>
      <c r="D32" s="74">
        <v>18.92</v>
      </c>
      <c r="E32" s="39">
        <f t="shared" si="2"/>
        <v>18.92</v>
      </c>
      <c r="F32" s="6">
        <v>8</v>
      </c>
    </row>
    <row r="33" spans="1:6" ht="12.75">
      <c r="A33" s="81">
        <v>6</v>
      </c>
      <c r="B33" s="67" t="s">
        <v>9</v>
      </c>
      <c r="C33" s="74">
        <v>18.78</v>
      </c>
      <c r="D33" s="74">
        <v>19.32</v>
      </c>
      <c r="E33" s="39">
        <f t="shared" si="2"/>
        <v>19.32</v>
      </c>
      <c r="F33" s="6">
        <v>7</v>
      </c>
    </row>
    <row r="34" spans="1:6" ht="12.75">
      <c r="A34" s="81">
        <v>7</v>
      </c>
      <c r="B34" s="162" t="s">
        <v>11</v>
      </c>
      <c r="C34" s="74">
        <v>20.44</v>
      </c>
      <c r="D34" s="74">
        <v>20.09</v>
      </c>
      <c r="E34" s="39">
        <f t="shared" si="2"/>
        <v>20.44</v>
      </c>
      <c r="F34" s="6">
        <v>6</v>
      </c>
    </row>
    <row r="35" spans="1:6" ht="12.75">
      <c r="A35" s="81">
        <v>8</v>
      </c>
      <c r="B35" s="162" t="s">
        <v>3</v>
      </c>
      <c r="C35" s="74">
        <v>20.84</v>
      </c>
      <c r="D35" s="74">
        <v>19.45</v>
      </c>
      <c r="E35" s="39">
        <f t="shared" si="2"/>
        <v>20.84</v>
      </c>
      <c r="F35" s="6">
        <v>5</v>
      </c>
    </row>
    <row r="36" spans="1:6" ht="12.75">
      <c r="A36" s="81">
        <v>9</v>
      </c>
      <c r="B36" s="162" t="s">
        <v>7</v>
      </c>
      <c r="C36" s="74">
        <v>20.28</v>
      </c>
      <c r="D36" s="74">
        <v>20.86</v>
      </c>
      <c r="E36" s="39">
        <f>MAX(C36:D36)</f>
        <v>20.86</v>
      </c>
      <c r="F36" s="6">
        <v>5</v>
      </c>
    </row>
    <row r="37" spans="1:6" ht="12.75">
      <c r="A37" s="81">
        <v>10</v>
      </c>
      <c r="B37" s="162" t="s">
        <v>93</v>
      </c>
      <c r="C37" s="74" t="s">
        <v>72</v>
      </c>
      <c r="D37" s="74" t="s">
        <v>72</v>
      </c>
      <c r="E37" s="39" t="s">
        <v>72</v>
      </c>
      <c r="F37" s="6">
        <v>5</v>
      </c>
    </row>
    <row r="38" ht="12.75">
      <c r="F38" s="29"/>
    </row>
    <row r="39" ht="12.75">
      <c r="F39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43618</v>
      </c>
      <c r="C1" s="49" t="s">
        <v>6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 aca="true" t="shared" si="0" ref="A4:A18">RANK(E4,$E$4:$E$21,1)</f>
        <v>1</v>
      </c>
      <c r="B4" s="21" t="s">
        <v>140</v>
      </c>
      <c r="C4" s="38">
        <v>16.96</v>
      </c>
      <c r="D4" s="38">
        <v>16.58</v>
      </c>
      <c r="E4" s="10">
        <f aca="true" t="shared" si="1" ref="E4:E18">MAX(C4:D4)</f>
        <v>16.96</v>
      </c>
      <c r="F4" s="6">
        <v>25</v>
      </c>
    </row>
    <row r="5" spans="1:7" ht="12.75">
      <c r="A5" s="40">
        <f t="shared" si="0"/>
        <v>2</v>
      </c>
      <c r="B5" s="64" t="s">
        <v>136</v>
      </c>
      <c r="C5" s="74">
        <v>16.44</v>
      </c>
      <c r="D5" s="74">
        <v>17.1</v>
      </c>
      <c r="E5" s="10">
        <f t="shared" si="1"/>
        <v>17.1</v>
      </c>
      <c r="F5" s="6">
        <v>22</v>
      </c>
      <c r="G5" s="108"/>
    </row>
    <row r="6" spans="1:7" ht="12.75">
      <c r="A6" s="40">
        <f t="shared" si="0"/>
        <v>3</v>
      </c>
      <c r="B6" s="162" t="s">
        <v>138</v>
      </c>
      <c r="C6" s="74">
        <v>16.87</v>
      </c>
      <c r="D6" s="74">
        <v>17.29</v>
      </c>
      <c r="E6" s="10">
        <f t="shared" si="1"/>
        <v>17.29</v>
      </c>
      <c r="F6" s="6">
        <v>20</v>
      </c>
      <c r="G6" s="108"/>
    </row>
    <row r="7" spans="1:7" ht="12.75">
      <c r="A7" s="40">
        <f t="shared" si="0"/>
        <v>4</v>
      </c>
      <c r="B7" s="162" t="s">
        <v>141</v>
      </c>
      <c r="C7" s="74">
        <v>17.21</v>
      </c>
      <c r="D7" s="74">
        <v>17.67</v>
      </c>
      <c r="E7" s="10">
        <f t="shared" si="1"/>
        <v>17.67</v>
      </c>
      <c r="F7" s="6">
        <v>18</v>
      </c>
      <c r="G7" s="108"/>
    </row>
    <row r="8" spans="1:7" ht="12.75">
      <c r="A8" s="40">
        <f t="shared" si="0"/>
        <v>5</v>
      </c>
      <c r="B8" s="162" t="s">
        <v>12</v>
      </c>
      <c r="C8" s="38">
        <v>17.53</v>
      </c>
      <c r="D8" s="38">
        <v>17.71</v>
      </c>
      <c r="E8" s="10">
        <f t="shared" si="1"/>
        <v>17.71</v>
      </c>
      <c r="F8" s="6">
        <v>16</v>
      </c>
      <c r="G8" s="108"/>
    </row>
    <row r="9" spans="1:7" ht="12.75">
      <c r="A9" s="40">
        <f t="shared" si="0"/>
        <v>6</v>
      </c>
      <c r="B9" s="162" t="s">
        <v>5</v>
      </c>
      <c r="C9" s="74">
        <v>17.36</v>
      </c>
      <c r="D9" s="74">
        <v>18.13</v>
      </c>
      <c r="E9" s="10">
        <f t="shared" si="1"/>
        <v>18.13</v>
      </c>
      <c r="F9" s="6">
        <v>15</v>
      </c>
      <c r="G9" s="108"/>
    </row>
    <row r="10" spans="1:7" ht="12.75">
      <c r="A10" s="40">
        <f t="shared" si="0"/>
        <v>7</v>
      </c>
      <c r="B10" s="162" t="s">
        <v>13</v>
      </c>
      <c r="C10" s="74">
        <v>18.41</v>
      </c>
      <c r="D10" s="74">
        <v>17.93</v>
      </c>
      <c r="E10" s="10">
        <f t="shared" si="1"/>
        <v>18.41</v>
      </c>
      <c r="F10" s="6">
        <v>14</v>
      </c>
      <c r="G10" s="108"/>
    </row>
    <row r="11" spans="1:9" ht="12.75">
      <c r="A11" s="40">
        <f t="shared" si="0"/>
        <v>8</v>
      </c>
      <c r="B11" s="162" t="s">
        <v>27</v>
      </c>
      <c r="C11" s="74">
        <v>17.51</v>
      </c>
      <c r="D11" s="74">
        <v>18.49</v>
      </c>
      <c r="E11" s="10">
        <f t="shared" si="1"/>
        <v>18.49</v>
      </c>
      <c r="F11" s="6">
        <v>13</v>
      </c>
      <c r="G11" s="108"/>
      <c r="I11" s="76"/>
    </row>
    <row r="12" spans="1:7" ht="12.75">
      <c r="A12" s="40">
        <f t="shared" si="0"/>
        <v>9</v>
      </c>
      <c r="B12" s="162" t="s">
        <v>30</v>
      </c>
      <c r="C12" s="74">
        <v>17.59</v>
      </c>
      <c r="D12" s="74">
        <v>18.52</v>
      </c>
      <c r="E12" s="10">
        <f t="shared" si="1"/>
        <v>18.52</v>
      </c>
      <c r="F12" s="6">
        <v>12</v>
      </c>
      <c r="G12" s="108"/>
    </row>
    <row r="13" spans="1:7" ht="12.75">
      <c r="A13" s="40">
        <f t="shared" si="0"/>
        <v>10</v>
      </c>
      <c r="B13" s="162" t="s">
        <v>3</v>
      </c>
      <c r="C13" s="74">
        <v>18.65</v>
      </c>
      <c r="D13" s="74">
        <v>18.79</v>
      </c>
      <c r="E13" s="10">
        <f t="shared" si="1"/>
        <v>18.79</v>
      </c>
      <c r="F13" s="6">
        <v>11</v>
      </c>
      <c r="G13" s="108"/>
    </row>
    <row r="14" spans="1:7" ht="12.75">
      <c r="A14" s="40">
        <f t="shared" si="0"/>
        <v>11</v>
      </c>
      <c r="B14" s="21" t="s">
        <v>93</v>
      </c>
      <c r="C14" s="38">
        <v>20.33</v>
      </c>
      <c r="D14" s="38">
        <v>19.01</v>
      </c>
      <c r="E14" s="10">
        <f t="shared" si="1"/>
        <v>20.33</v>
      </c>
      <c r="F14" s="6">
        <v>10</v>
      </c>
      <c r="G14" s="108"/>
    </row>
    <row r="15" spans="1:7" ht="12.75">
      <c r="A15" s="40">
        <f t="shared" si="0"/>
        <v>12</v>
      </c>
      <c r="B15" s="162" t="s">
        <v>139</v>
      </c>
      <c r="C15" s="74">
        <v>21.31</v>
      </c>
      <c r="D15" s="74">
        <v>20.57</v>
      </c>
      <c r="E15" s="10">
        <f t="shared" si="1"/>
        <v>21.31</v>
      </c>
      <c r="F15" s="6">
        <v>9</v>
      </c>
      <c r="G15" s="108"/>
    </row>
    <row r="16" spans="1:7" ht="12.75">
      <c r="A16" s="40">
        <f t="shared" si="0"/>
        <v>13</v>
      </c>
      <c r="B16" s="67" t="s">
        <v>131</v>
      </c>
      <c r="C16" s="74">
        <v>21.63</v>
      </c>
      <c r="D16" s="74">
        <v>20.55</v>
      </c>
      <c r="E16" s="10">
        <f t="shared" si="1"/>
        <v>21.63</v>
      </c>
      <c r="F16" s="6">
        <v>8</v>
      </c>
      <c r="G16" s="108"/>
    </row>
    <row r="17" spans="1:7" ht="12.75">
      <c r="A17" s="40">
        <f t="shared" si="0"/>
        <v>14</v>
      </c>
      <c r="B17" s="162" t="s">
        <v>130</v>
      </c>
      <c r="C17" s="38">
        <v>24.25</v>
      </c>
      <c r="D17" s="38">
        <v>23.58</v>
      </c>
      <c r="E17" s="10">
        <f t="shared" si="1"/>
        <v>24.25</v>
      </c>
      <c r="F17" s="6">
        <v>7</v>
      </c>
      <c r="G17" s="108"/>
    </row>
    <row r="18" spans="1:7" ht="12.75">
      <c r="A18" s="40">
        <f t="shared" si="0"/>
        <v>15</v>
      </c>
      <c r="B18" s="162" t="s">
        <v>142</v>
      </c>
      <c r="C18" s="38">
        <v>19.33</v>
      </c>
      <c r="D18" s="38">
        <v>46.4</v>
      </c>
      <c r="E18" s="10">
        <f t="shared" si="1"/>
        <v>46.4</v>
      </c>
      <c r="F18" s="6">
        <v>6</v>
      </c>
      <c r="G18" s="108"/>
    </row>
    <row r="19" spans="1:7" ht="12.75">
      <c r="A19" s="40">
        <v>18</v>
      </c>
      <c r="B19" s="162" t="s">
        <v>7</v>
      </c>
      <c r="C19" s="74" t="s">
        <v>72</v>
      </c>
      <c r="D19" s="74" t="s">
        <v>72</v>
      </c>
      <c r="E19" s="10" t="s">
        <v>72</v>
      </c>
      <c r="F19" s="6">
        <v>5</v>
      </c>
      <c r="G19" s="108"/>
    </row>
    <row r="20" spans="1:7" ht="12.75">
      <c r="A20" s="40">
        <v>18</v>
      </c>
      <c r="B20" s="162" t="s">
        <v>125</v>
      </c>
      <c r="C20" s="74" t="s">
        <v>72</v>
      </c>
      <c r="D20" s="74" t="s">
        <v>72</v>
      </c>
      <c r="E20" s="10" t="s">
        <v>72</v>
      </c>
      <c r="F20" s="6">
        <v>5</v>
      </c>
      <c r="G20" s="108"/>
    </row>
    <row r="21" spans="1:7" ht="12.75">
      <c r="A21" s="40">
        <v>18</v>
      </c>
      <c r="B21" s="67" t="s">
        <v>79</v>
      </c>
      <c r="C21" s="38" t="s">
        <v>72</v>
      </c>
      <c r="D21" s="38" t="s">
        <v>72</v>
      </c>
      <c r="E21" s="10" t="s">
        <v>72</v>
      </c>
      <c r="F21" s="6">
        <v>5</v>
      </c>
      <c r="G21" s="108"/>
    </row>
    <row r="22" spans="1:6" ht="12.75">
      <c r="A22" s="52"/>
      <c r="B22" s="73"/>
      <c r="C22" s="53"/>
      <c r="D22" s="53"/>
      <c r="E22" s="54"/>
      <c r="F22" s="26"/>
    </row>
    <row r="23" spans="1:6" ht="15">
      <c r="A23" s="34"/>
      <c r="B23" s="75" t="s">
        <v>14</v>
      </c>
      <c r="C23" s="35"/>
      <c r="D23" s="35"/>
      <c r="E23" s="34"/>
      <c r="F23" s="26"/>
    </row>
    <row r="24" spans="1:6" ht="25.5">
      <c r="A24" s="167" t="s">
        <v>18</v>
      </c>
      <c r="B24" s="168" t="s">
        <v>15</v>
      </c>
      <c r="C24" s="36" t="s">
        <v>38</v>
      </c>
      <c r="D24" s="37" t="s">
        <v>39</v>
      </c>
      <c r="E24" s="55" t="s">
        <v>19</v>
      </c>
      <c r="F24" s="33" t="s">
        <v>20</v>
      </c>
    </row>
    <row r="25" spans="1:6" ht="12.75">
      <c r="A25" s="86">
        <v>1</v>
      </c>
      <c r="B25" s="162" t="s">
        <v>135</v>
      </c>
      <c r="C25" s="74">
        <v>17.93</v>
      </c>
      <c r="D25" s="74">
        <v>17.54</v>
      </c>
      <c r="E25" s="39">
        <f aca="true" t="shared" si="2" ref="E25:E32">MAX(C25:D25)</f>
        <v>17.93</v>
      </c>
      <c r="F25" s="6">
        <v>15</v>
      </c>
    </row>
    <row r="26" spans="1:6" ht="12.75">
      <c r="A26" s="81">
        <v>2</v>
      </c>
      <c r="B26" s="162" t="s">
        <v>79</v>
      </c>
      <c r="C26" s="74">
        <v>18.03</v>
      </c>
      <c r="D26" s="74">
        <v>17.15</v>
      </c>
      <c r="E26" s="39">
        <f t="shared" si="2"/>
        <v>18.03</v>
      </c>
      <c r="F26" s="6">
        <v>13</v>
      </c>
    </row>
    <row r="27" spans="1:6" ht="12.75">
      <c r="A27" s="81">
        <v>3</v>
      </c>
      <c r="B27" s="162" t="s">
        <v>75</v>
      </c>
      <c r="C27" s="74">
        <v>18.52</v>
      </c>
      <c r="D27" s="74">
        <v>17.43</v>
      </c>
      <c r="E27" s="39">
        <f t="shared" si="2"/>
        <v>18.52</v>
      </c>
      <c r="F27" s="6">
        <v>11</v>
      </c>
    </row>
    <row r="28" spans="1:6" ht="12.75" customHeight="1">
      <c r="A28" s="81">
        <v>4</v>
      </c>
      <c r="B28" s="162" t="s">
        <v>11</v>
      </c>
      <c r="C28" s="74">
        <v>18.53</v>
      </c>
      <c r="D28" s="74">
        <v>17.97</v>
      </c>
      <c r="E28" s="39">
        <f t="shared" si="2"/>
        <v>18.53</v>
      </c>
      <c r="F28" s="6">
        <v>9</v>
      </c>
    </row>
    <row r="29" spans="1:6" ht="12.75">
      <c r="A29" s="81">
        <v>5</v>
      </c>
      <c r="B29" s="67" t="s">
        <v>137</v>
      </c>
      <c r="C29" s="74">
        <v>29.18</v>
      </c>
      <c r="D29" s="74">
        <v>27.47</v>
      </c>
      <c r="E29" s="39">
        <f t="shared" si="2"/>
        <v>29.18</v>
      </c>
      <c r="F29" s="6">
        <v>8</v>
      </c>
    </row>
    <row r="30" spans="1:6" ht="12.75">
      <c r="A30" s="81">
        <v>6</v>
      </c>
      <c r="B30" s="162" t="s">
        <v>136</v>
      </c>
      <c r="C30" s="74">
        <v>27.27</v>
      </c>
      <c r="D30" s="74">
        <v>29.82</v>
      </c>
      <c r="E30" s="39">
        <f t="shared" si="2"/>
        <v>29.82</v>
      </c>
      <c r="F30" s="6">
        <v>7</v>
      </c>
    </row>
    <row r="31" spans="1:6" ht="12.75">
      <c r="A31" s="81">
        <v>7</v>
      </c>
      <c r="B31" s="162" t="s">
        <v>7</v>
      </c>
      <c r="C31" s="74">
        <v>20.13</v>
      </c>
      <c r="D31" s="74">
        <v>35.5</v>
      </c>
      <c r="E31" s="39">
        <f t="shared" si="2"/>
        <v>35.5</v>
      </c>
      <c r="F31" s="6">
        <v>6</v>
      </c>
    </row>
    <row r="32" spans="1:6" ht="12.75">
      <c r="A32" s="81">
        <v>8</v>
      </c>
      <c r="B32" s="162" t="s">
        <v>93</v>
      </c>
      <c r="C32" s="74">
        <v>20.61</v>
      </c>
      <c r="D32" s="74">
        <v>37.98</v>
      </c>
      <c r="E32" s="39">
        <f t="shared" si="2"/>
        <v>37.98</v>
      </c>
      <c r="F32" s="6">
        <v>5</v>
      </c>
    </row>
    <row r="33" spans="1:6" ht="12.75">
      <c r="A33" s="81">
        <v>10</v>
      </c>
      <c r="B33" s="162" t="s">
        <v>30</v>
      </c>
      <c r="C33" s="74" t="s">
        <v>72</v>
      </c>
      <c r="D33" s="74" t="s">
        <v>72</v>
      </c>
      <c r="E33" s="39" t="s">
        <v>72</v>
      </c>
      <c r="F33" s="6">
        <v>5</v>
      </c>
    </row>
    <row r="34" spans="1:6" ht="12.75">
      <c r="A34" s="81">
        <v>10</v>
      </c>
      <c r="B34" s="162" t="s">
        <v>125</v>
      </c>
      <c r="C34" s="74" t="s">
        <v>72</v>
      </c>
      <c r="D34" s="74">
        <v>27.53</v>
      </c>
      <c r="E34" s="39" t="s">
        <v>72</v>
      </c>
      <c r="F34" s="6">
        <v>5</v>
      </c>
    </row>
    <row r="35" ht="12.75">
      <c r="F35" s="29"/>
    </row>
    <row r="36" ht="12.75">
      <c r="F36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43624</v>
      </c>
      <c r="C1" s="49" t="s">
        <v>33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 aca="true" t="shared" si="0" ref="A4:A19">RANK(E4,$E$4:$E$21,1)</f>
        <v>1</v>
      </c>
      <c r="B4" s="21" t="s">
        <v>4</v>
      </c>
      <c r="C4" s="38">
        <v>16.25</v>
      </c>
      <c r="D4" s="38">
        <v>16.39</v>
      </c>
      <c r="E4" s="10">
        <f aca="true" t="shared" si="1" ref="E4:E19">MAX(C4:D4)</f>
        <v>16.39</v>
      </c>
      <c r="F4" s="6">
        <v>25</v>
      </c>
    </row>
    <row r="5" spans="1:7" ht="12.75">
      <c r="A5" s="40">
        <f t="shared" si="0"/>
        <v>2</v>
      </c>
      <c r="B5" s="64" t="s">
        <v>85</v>
      </c>
      <c r="C5" s="74">
        <v>16.73</v>
      </c>
      <c r="D5" s="74">
        <v>16.77</v>
      </c>
      <c r="E5" s="10">
        <f t="shared" si="1"/>
        <v>16.77</v>
      </c>
      <c r="F5" s="6">
        <v>22</v>
      </c>
      <c r="G5" s="108"/>
    </row>
    <row r="6" spans="1:7" ht="12.75">
      <c r="A6" s="40">
        <f t="shared" si="0"/>
        <v>3</v>
      </c>
      <c r="B6" s="162" t="s">
        <v>9</v>
      </c>
      <c r="C6" s="74">
        <v>17.1</v>
      </c>
      <c r="D6" s="74">
        <v>16.95</v>
      </c>
      <c r="E6" s="10">
        <f t="shared" si="1"/>
        <v>17.1</v>
      </c>
      <c r="F6" s="6">
        <v>20</v>
      </c>
      <c r="G6" s="108"/>
    </row>
    <row r="7" spans="1:7" ht="12.75">
      <c r="A7" s="40">
        <f t="shared" si="0"/>
        <v>4</v>
      </c>
      <c r="B7" s="162" t="s">
        <v>30</v>
      </c>
      <c r="C7" s="74">
        <v>17.12</v>
      </c>
      <c r="D7" s="74">
        <v>16.69</v>
      </c>
      <c r="E7" s="10">
        <f t="shared" si="1"/>
        <v>17.12</v>
      </c>
      <c r="F7" s="6">
        <v>18</v>
      </c>
      <c r="G7" s="108"/>
    </row>
    <row r="8" spans="1:7" ht="12.75">
      <c r="A8" s="40">
        <f t="shared" si="0"/>
        <v>5</v>
      </c>
      <c r="B8" s="162" t="s">
        <v>12</v>
      </c>
      <c r="C8" s="38">
        <v>17.07</v>
      </c>
      <c r="D8" s="38">
        <v>17.7</v>
      </c>
      <c r="E8" s="10">
        <f t="shared" si="1"/>
        <v>17.7</v>
      </c>
      <c r="F8" s="6">
        <v>16</v>
      </c>
      <c r="G8" s="108"/>
    </row>
    <row r="9" spans="1:7" ht="12.75">
      <c r="A9" s="40">
        <f t="shared" si="0"/>
        <v>6</v>
      </c>
      <c r="B9" s="162" t="s">
        <v>79</v>
      </c>
      <c r="C9" s="74">
        <v>17.31</v>
      </c>
      <c r="D9" s="74">
        <v>17.84</v>
      </c>
      <c r="E9" s="10">
        <f t="shared" si="1"/>
        <v>17.84</v>
      </c>
      <c r="F9" s="6">
        <v>15</v>
      </c>
      <c r="G9" s="108"/>
    </row>
    <row r="10" spans="1:7" ht="12.75">
      <c r="A10" s="40">
        <f t="shared" si="0"/>
        <v>7</v>
      </c>
      <c r="B10" s="162" t="s">
        <v>141</v>
      </c>
      <c r="C10" s="74">
        <v>17.93</v>
      </c>
      <c r="D10" s="74">
        <v>17.26</v>
      </c>
      <c r="E10" s="10">
        <f t="shared" si="1"/>
        <v>17.93</v>
      </c>
      <c r="F10" s="6">
        <v>14</v>
      </c>
      <c r="G10" s="108"/>
    </row>
    <row r="11" spans="1:9" ht="12.75">
      <c r="A11" s="40">
        <f t="shared" si="0"/>
        <v>8</v>
      </c>
      <c r="B11" s="162" t="s">
        <v>27</v>
      </c>
      <c r="C11" s="74">
        <v>17.56</v>
      </c>
      <c r="D11" s="74">
        <v>18.18</v>
      </c>
      <c r="E11" s="10">
        <f t="shared" si="1"/>
        <v>18.18</v>
      </c>
      <c r="F11" s="6">
        <v>13</v>
      </c>
      <c r="G11" s="108"/>
      <c r="I11" s="76"/>
    </row>
    <row r="12" spans="1:7" ht="12.75">
      <c r="A12" s="40">
        <f t="shared" si="0"/>
        <v>9</v>
      </c>
      <c r="B12" s="162" t="s">
        <v>3</v>
      </c>
      <c r="C12" s="74">
        <v>18.49</v>
      </c>
      <c r="D12" s="74">
        <v>18.05</v>
      </c>
      <c r="E12" s="10">
        <f t="shared" si="1"/>
        <v>18.49</v>
      </c>
      <c r="F12" s="6">
        <v>12</v>
      </c>
      <c r="G12" s="108"/>
    </row>
    <row r="13" spans="1:7" ht="12.75">
      <c r="A13" s="40">
        <f t="shared" si="0"/>
        <v>10</v>
      </c>
      <c r="B13" s="162" t="s">
        <v>11</v>
      </c>
      <c r="C13" s="74">
        <v>18.77</v>
      </c>
      <c r="D13" s="74">
        <v>18.4</v>
      </c>
      <c r="E13" s="10">
        <f t="shared" si="1"/>
        <v>18.77</v>
      </c>
      <c r="F13" s="6">
        <v>11</v>
      </c>
      <c r="G13" s="108"/>
    </row>
    <row r="14" spans="1:7" ht="12.75">
      <c r="A14" s="40">
        <f t="shared" si="0"/>
        <v>11</v>
      </c>
      <c r="B14" s="21" t="s">
        <v>6</v>
      </c>
      <c r="C14" s="38">
        <v>18.79</v>
      </c>
      <c r="D14" s="38">
        <v>18.8</v>
      </c>
      <c r="E14" s="10">
        <f t="shared" si="1"/>
        <v>18.8</v>
      </c>
      <c r="F14" s="6">
        <v>10</v>
      </c>
      <c r="G14" s="108"/>
    </row>
    <row r="15" spans="1:7" ht="12.75">
      <c r="A15" s="40">
        <f t="shared" si="0"/>
        <v>12</v>
      </c>
      <c r="B15" s="162" t="s">
        <v>130</v>
      </c>
      <c r="C15" s="74">
        <v>18.48</v>
      </c>
      <c r="D15" s="74">
        <v>19.14</v>
      </c>
      <c r="E15" s="10">
        <f t="shared" si="1"/>
        <v>19.14</v>
      </c>
      <c r="F15" s="6">
        <v>9</v>
      </c>
      <c r="G15" s="108"/>
    </row>
    <row r="16" spans="1:7" ht="12.75">
      <c r="A16" s="40">
        <f t="shared" si="0"/>
        <v>13</v>
      </c>
      <c r="B16" s="67" t="s">
        <v>7</v>
      </c>
      <c r="C16" s="74">
        <v>18.31</v>
      </c>
      <c r="D16" s="74">
        <v>19.31</v>
      </c>
      <c r="E16" s="10">
        <f t="shared" si="1"/>
        <v>19.31</v>
      </c>
      <c r="F16" s="6">
        <v>8</v>
      </c>
      <c r="G16" s="108"/>
    </row>
    <row r="17" spans="1:7" ht="12.75">
      <c r="A17" s="40">
        <f t="shared" si="0"/>
        <v>14</v>
      </c>
      <c r="B17" s="162" t="s">
        <v>13</v>
      </c>
      <c r="C17" s="38">
        <v>19.61</v>
      </c>
      <c r="D17" s="38">
        <v>20.21</v>
      </c>
      <c r="E17" s="10">
        <f t="shared" si="1"/>
        <v>20.21</v>
      </c>
      <c r="F17" s="6">
        <v>7</v>
      </c>
      <c r="G17" s="108"/>
    </row>
    <row r="18" spans="1:7" ht="12.75">
      <c r="A18" s="40">
        <f t="shared" si="0"/>
        <v>15</v>
      </c>
      <c r="B18" s="162" t="s">
        <v>131</v>
      </c>
      <c r="C18" s="38">
        <v>20.91</v>
      </c>
      <c r="D18" s="38">
        <v>21.63</v>
      </c>
      <c r="E18" s="10">
        <f t="shared" si="1"/>
        <v>21.63</v>
      </c>
      <c r="F18" s="6">
        <v>6</v>
      </c>
      <c r="G18" s="108"/>
    </row>
    <row r="19" spans="1:7" ht="12.75">
      <c r="A19" s="40">
        <f t="shared" si="0"/>
        <v>16</v>
      </c>
      <c r="B19" s="162" t="s">
        <v>123</v>
      </c>
      <c r="C19" s="74">
        <v>21.65</v>
      </c>
      <c r="D19" s="74">
        <v>24.08</v>
      </c>
      <c r="E19" s="10">
        <f t="shared" si="1"/>
        <v>24.08</v>
      </c>
      <c r="F19" s="6">
        <v>5</v>
      </c>
      <c r="G19" s="108"/>
    </row>
    <row r="20" spans="1:7" ht="12.75">
      <c r="A20" s="40">
        <v>18</v>
      </c>
      <c r="B20" s="162" t="s">
        <v>5</v>
      </c>
      <c r="C20" s="74" t="s">
        <v>72</v>
      </c>
      <c r="D20" s="74" t="s">
        <v>72</v>
      </c>
      <c r="E20" s="10" t="s">
        <v>72</v>
      </c>
      <c r="F20" s="6">
        <v>5</v>
      </c>
      <c r="G20" s="108"/>
    </row>
    <row r="21" spans="1:7" ht="12.75">
      <c r="A21" s="40">
        <v>18</v>
      </c>
      <c r="B21" s="67" t="s">
        <v>125</v>
      </c>
      <c r="C21" s="38" t="s">
        <v>72</v>
      </c>
      <c r="D21" s="38" t="s">
        <v>72</v>
      </c>
      <c r="E21" s="10" t="s">
        <v>72</v>
      </c>
      <c r="F21" s="6">
        <v>5</v>
      </c>
      <c r="G21" s="108"/>
    </row>
    <row r="22" spans="1:6" ht="12.75">
      <c r="A22" s="52"/>
      <c r="B22" s="73"/>
      <c r="C22" s="53"/>
      <c r="D22" s="53"/>
      <c r="E22" s="54"/>
      <c r="F22" s="26"/>
    </row>
    <row r="23" spans="1:6" ht="15">
      <c r="A23" s="34"/>
      <c r="B23" s="75" t="s">
        <v>14</v>
      </c>
      <c r="C23" s="35"/>
      <c r="D23" s="35"/>
      <c r="E23" s="34"/>
      <c r="F23" s="26"/>
    </row>
    <row r="24" spans="1:6" ht="25.5">
      <c r="A24" s="167" t="s">
        <v>18</v>
      </c>
      <c r="B24" s="168" t="s">
        <v>15</v>
      </c>
      <c r="C24" s="36" t="s">
        <v>38</v>
      </c>
      <c r="D24" s="37" t="s">
        <v>39</v>
      </c>
      <c r="E24" s="55" t="s">
        <v>19</v>
      </c>
      <c r="F24" s="33" t="s">
        <v>20</v>
      </c>
    </row>
    <row r="25" spans="1:6" ht="12.75">
      <c r="A25" s="86">
        <v>1</v>
      </c>
      <c r="B25" s="162" t="s">
        <v>79</v>
      </c>
      <c r="C25" s="74">
        <v>17.76</v>
      </c>
      <c r="D25" s="74">
        <v>17.47</v>
      </c>
      <c r="E25" s="39">
        <f aca="true" t="shared" si="2" ref="E25:E33">MAX(C25:D25)</f>
        <v>17.76</v>
      </c>
      <c r="F25" s="6">
        <v>15</v>
      </c>
    </row>
    <row r="26" spans="1:6" ht="12.75">
      <c r="A26" s="81">
        <v>2</v>
      </c>
      <c r="B26" s="162" t="s">
        <v>30</v>
      </c>
      <c r="C26" s="74">
        <v>17.76</v>
      </c>
      <c r="D26" s="74">
        <v>17.68</v>
      </c>
      <c r="E26" s="39">
        <f t="shared" si="2"/>
        <v>17.76</v>
      </c>
      <c r="F26" s="6">
        <v>13</v>
      </c>
    </row>
    <row r="27" spans="1:6" ht="12.75">
      <c r="A27" s="81">
        <v>3</v>
      </c>
      <c r="B27" s="162" t="s">
        <v>33</v>
      </c>
      <c r="C27" s="74">
        <v>18.75</v>
      </c>
      <c r="D27" s="74">
        <v>18.5</v>
      </c>
      <c r="E27" s="39">
        <f t="shared" si="2"/>
        <v>18.75</v>
      </c>
      <c r="F27" s="6">
        <v>11</v>
      </c>
    </row>
    <row r="28" spans="1:6" ht="12.75" customHeight="1">
      <c r="A28" s="81">
        <v>4</v>
      </c>
      <c r="B28" s="162" t="s">
        <v>9</v>
      </c>
      <c r="C28" s="74">
        <v>19.3</v>
      </c>
      <c r="D28" s="74">
        <v>18.71</v>
      </c>
      <c r="E28" s="39">
        <f t="shared" si="2"/>
        <v>19.3</v>
      </c>
      <c r="F28" s="6">
        <v>9</v>
      </c>
    </row>
    <row r="29" spans="1:6" ht="12.75">
      <c r="A29" s="81">
        <v>5</v>
      </c>
      <c r="B29" s="67" t="s">
        <v>4</v>
      </c>
      <c r="C29" s="74">
        <v>19.87</v>
      </c>
      <c r="D29" s="74">
        <v>18.91</v>
      </c>
      <c r="E29" s="39">
        <f t="shared" si="2"/>
        <v>19.87</v>
      </c>
      <c r="F29" s="6">
        <v>8</v>
      </c>
    </row>
    <row r="30" spans="1:6" ht="12.75">
      <c r="A30" s="81">
        <v>6</v>
      </c>
      <c r="B30" s="162" t="s">
        <v>11</v>
      </c>
      <c r="C30" s="74">
        <v>20.62</v>
      </c>
      <c r="D30" s="74">
        <v>18.83</v>
      </c>
      <c r="E30" s="39">
        <f t="shared" si="2"/>
        <v>20.62</v>
      </c>
      <c r="F30" s="6">
        <v>7</v>
      </c>
    </row>
    <row r="31" spans="1:6" ht="12.75">
      <c r="A31" s="81">
        <v>7</v>
      </c>
      <c r="B31" s="162" t="s">
        <v>3</v>
      </c>
      <c r="C31" s="74">
        <v>21.15</v>
      </c>
      <c r="D31" s="74">
        <v>17.98</v>
      </c>
      <c r="E31" s="39">
        <f t="shared" si="2"/>
        <v>21.15</v>
      </c>
      <c r="F31" s="6">
        <v>6</v>
      </c>
    </row>
    <row r="32" spans="1:6" ht="12.75">
      <c r="A32" s="81">
        <v>8</v>
      </c>
      <c r="B32" s="162" t="s">
        <v>7</v>
      </c>
      <c r="C32" s="74">
        <v>22.21</v>
      </c>
      <c r="D32" s="74">
        <v>21.51</v>
      </c>
      <c r="E32" s="39">
        <f t="shared" si="2"/>
        <v>22.21</v>
      </c>
      <c r="F32" s="6">
        <v>5</v>
      </c>
    </row>
    <row r="33" spans="1:6" ht="12.75">
      <c r="A33" s="81">
        <v>9</v>
      </c>
      <c r="B33" s="162" t="s">
        <v>75</v>
      </c>
      <c r="C33" s="74">
        <v>26.06</v>
      </c>
      <c r="D33" s="74">
        <v>26.3</v>
      </c>
      <c r="E33" s="39">
        <f t="shared" si="2"/>
        <v>26.3</v>
      </c>
      <c r="F33" s="6">
        <v>5</v>
      </c>
    </row>
    <row r="34" ht="12.75">
      <c r="F34" s="29"/>
    </row>
    <row r="35" ht="12.75">
      <c r="F35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43625</v>
      </c>
      <c r="C1" s="49" t="s">
        <v>13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 aca="true" t="shared" si="0" ref="A4:A19">RANK(E4,$E$4:$E$21,1)</f>
        <v>1</v>
      </c>
      <c r="B4" s="21" t="s">
        <v>140</v>
      </c>
      <c r="C4" s="38">
        <v>16.83</v>
      </c>
      <c r="D4" s="38">
        <v>16.22</v>
      </c>
      <c r="E4" s="10">
        <f aca="true" t="shared" si="1" ref="E4:E19">MAX(C4:D4)</f>
        <v>16.83</v>
      </c>
      <c r="F4" s="6">
        <v>25</v>
      </c>
    </row>
    <row r="5" spans="1:7" ht="12.75">
      <c r="A5" s="40">
        <f t="shared" si="0"/>
        <v>2</v>
      </c>
      <c r="B5" s="64" t="s">
        <v>9</v>
      </c>
      <c r="C5" s="74">
        <v>16.96</v>
      </c>
      <c r="D5" s="74">
        <v>16.93</v>
      </c>
      <c r="E5" s="10">
        <f t="shared" si="1"/>
        <v>16.96</v>
      </c>
      <c r="F5" s="6">
        <v>22</v>
      </c>
      <c r="G5" s="108"/>
    </row>
    <row r="6" spans="1:7" ht="12.75">
      <c r="A6" s="40">
        <f t="shared" si="0"/>
        <v>3</v>
      </c>
      <c r="B6" s="162" t="s">
        <v>30</v>
      </c>
      <c r="C6" s="74">
        <v>16.97</v>
      </c>
      <c r="D6" s="74">
        <v>16.67</v>
      </c>
      <c r="E6" s="10">
        <f t="shared" si="1"/>
        <v>16.97</v>
      </c>
      <c r="F6" s="6">
        <v>20</v>
      </c>
      <c r="G6" s="108"/>
    </row>
    <row r="7" spans="1:7" ht="12.75">
      <c r="A7" s="40">
        <f t="shared" si="0"/>
        <v>4</v>
      </c>
      <c r="B7" s="162" t="s">
        <v>13</v>
      </c>
      <c r="C7" s="74">
        <v>16.9</v>
      </c>
      <c r="D7" s="74">
        <v>17.2</v>
      </c>
      <c r="E7" s="10">
        <f t="shared" si="1"/>
        <v>17.2</v>
      </c>
      <c r="F7" s="6">
        <v>18</v>
      </c>
      <c r="G7" s="108"/>
    </row>
    <row r="8" spans="1:7" ht="12.75">
      <c r="A8" s="40">
        <f t="shared" si="0"/>
        <v>5</v>
      </c>
      <c r="B8" s="162" t="s">
        <v>6</v>
      </c>
      <c r="C8" s="38">
        <v>16.53</v>
      </c>
      <c r="D8" s="38">
        <v>17.41</v>
      </c>
      <c r="E8" s="10">
        <f t="shared" si="1"/>
        <v>17.41</v>
      </c>
      <c r="F8" s="6">
        <v>16</v>
      </c>
      <c r="G8" s="108"/>
    </row>
    <row r="9" spans="1:7" ht="12.75">
      <c r="A9" s="40">
        <f t="shared" si="0"/>
        <v>6</v>
      </c>
      <c r="B9" s="162" t="s">
        <v>27</v>
      </c>
      <c r="C9" s="74">
        <v>17.66</v>
      </c>
      <c r="D9" s="74">
        <v>17.58</v>
      </c>
      <c r="E9" s="10">
        <f t="shared" si="1"/>
        <v>17.66</v>
      </c>
      <c r="F9" s="6">
        <v>15</v>
      </c>
      <c r="G9" s="108"/>
    </row>
    <row r="10" spans="1:7" ht="12.75">
      <c r="A10" s="40">
        <f t="shared" si="0"/>
        <v>7</v>
      </c>
      <c r="B10" s="162" t="s">
        <v>79</v>
      </c>
      <c r="C10" s="74">
        <v>17.86</v>
      </c>
      <c r="D10" s="74">
        <v>17.72</v>
      </c>
      <c r="E10" s="10">
        <f t="shared" si="1"/>
        <v>17.86</v>
      </c>
      <c r="F10" s="6">
        <v>14</v>
      </c>
      <c r="G10" s="108"/>
    </row>
    <row r="11" spans="1:9" ht="12.75">
      <c r="A11" s="40">
        <f t="shared" si="0"/>
        <v>8</v>
      </c>
      <c r="B11" s="162" t="s">
        <v>3</v>
      </c>
      <c r="C11" s="74">
        <v>18.69</v>
      </c>
      <c r="D11" s="74">
        <v>17.85</v>
      </c>
      <c r="E11" s="10">
        <f t="shared" si="1"/>
        <v>18.69</v>
      </c>
      <c r="F11" s="6">
        <v>13</v>
      </c>
      <c r="G11" s="108"/>
      <c r="I11" s="76"/>
    </row>
    <row r="12" spans="1:7" ht="12.75">
      <c r="A12" s="40">
        <f t="shared" si="0"/>
        <v>9</v>
      </c>
      <c r="B12" s="162" t="s">
        <v>12</v>
      </c>
      <c r="C12" s="74">
        <v>16.7</v>
      </c>
      <c r="D12" s="74">
        <v>18.9</v>
      </c>
      <c r="E12" s="10">
        <f t="shared" si="1"/>
        <v>18.9</v>
      </c>
      <c r="F12" s="6">
        <v>12</v>
      </c>
      <c r="G12" s="108"/>
    </row>
    <row r="13" spans="1:7" ht="12.75">
      <c r="A13" s="40">
        <f t="shared" si="0"/>
        <v>10</v>
      </c>
      <c r="B13" s="162" t="s">
        <v>5</v>
      </c>
      <c r="C13" s="74">
        <v>17.73</v>
      </c>
      <c r="D13" s="74">
        <v>18.98</v>
      </c>
      <c r="E13" s="10">
        <f t="shared" si="1"/>
        <v>18.98</v>
      </c>
      <c r="F13" s="6">
        <v>11</v>
      </c>
      <c r="G13" s="108"/>
    </row>
    <row r="14" spans="1:7" ht="12.75">
      <c r="A14" s="40">
        <f t="shared" si="0"/>
        <v>11</v>
      </c>
      <c r="B14" s="21" t="s">
        <v>7</v>
      </c>
      <c r="C14" s="38">
        <v>18.23</v>
      </c>
      <c r="D14" s="38">
        <v>19.55</v>
      </c>
      <c r="E14" s="10">
        <f t="shared" si="1"/>
        <v>19.55</v>
      </c>
      <c r="F14" s="6">
        <v>10</v>
      </c>
      <c r="G14" s="108"/>
    </row>
    <row r="15" spans="1:7" ht="12.75">
      <c r="A15" s="40">
        <f t="shared" si="0"/>
        <v>12</v>
      </c>
      <c r="B15" s="162" t="s">
        <v>123</v>
      </c>
      <c r="C15" s="74">
        <v>19.28</v>
      </c>
      <c r="D15" s="74">
        <v>21</v>
      </c>
      <c r="E15" s="10">
        <f t="shared" si="1"/>
        <v>21</v>
      </c>
      <c r="F15" s="6">
        <v>9</v>
      </c>
      <c r="G15" s="108"/>
    </row>
    <row r="16" spans="1:7" ht="12.75">
      <c r="A16" s="40">
        <f t="shared" si="0"/>
        <v>13</v>
      </c>
      <c r="B16" s="67" t="s">
        <v>93</v>
      </c>
      <c r="C16" s="74">
        <v>21.15</v>
      </c>
      <c r="D16" s="74">
        <v>20.89</v>
      </c>
      <c r="E16" s="10">
        <f t="shared" si="1"/>
        <v>21.15</v>
      </c>
      <c r="F16" s="6">
        <v>8</v>
      </c>
      <c r="G16" s="108"/>
    </row>
    <row r="17" spans="1:7" ht="12.75">
      <c r="A17" s="40">
        <f t="shared" si="0"/>
        <v>14</v>
      </c>
      <c r="B17" s="162" t="s">
        <v>125</v>
      </c>
      <c r="C17" s="38">
        <v>22.72</v>
      </c>
      <c r="D17" s="38">
        <v>22.38</v>
      </c>
      <c r="E17" s="10">
        <f t="shared" si="1"/>
        <v>22.72</v>
      </c>
      <c r="F17" s="6">
        <v>7</v>
      </c>
      <c r="G17" s="108"/>
    </row>
    <row r="18" spans="1:7" ht="12.75">
      <c r="A18" s="40">
        <f t="shared" si="0"/>
        <v>15</v>
      </c>
      <c r="B18" s="162" t="s">
        <v>130</v>
      </c>
      <c r="C18" s="38">
        <v>24.45</v>
      </c>
      <c r="D18" s="38">
        <v>28.54</v>
      </c>
      <c r="E18" s="10">
        <f t="shared" si="1"/>
        <v>28.54</v>
      </c>
      <c r="F18" s="6">
        <v>6</v>
      </c>
      <c r="G18" s="108"/>
    </row>
    <row r="19" spans="1:7" ht="12.75">
      <c r="A19" s="40">
        <f t="shared" si="0"/>
        <v>16</v>
      </c>
      <c r="B19" s="162" t="s">
        <v>11</v>
      </c>
      <c r="C19" s="74">
        <v>29.33</v>
      </c>
      <c r="D19" s="74">
        <v>28.55</v>
      </c>
      <c r="E19" s="10">
        <f t="shared" si="1"/>
        <v>29.33</v>
      </c>
      <c r="F19" s="6">
        <v>5</v>
      </c>
      <c r="G19" s="108"/>
    </row>
    <row r="20" spans="1:7" ht="12.75">
      <c r="A20" s="40">
        <v>18</v>
      </c>
      <c r="B20" s="162" t="s">
        <v>131</v>
      </c>
      <c r="C20" s="74" t="s">
        <v>72</v>
      </c>
      <c r="D20" s="74" t="s">
        <v>72</v>
      </c>
      <c r="E20" s="10" t="s">
        <v>72</v>
      </c>
      <c r="F20" s="6">
        <v>5</v>
      </c>
      <c r="G20" s="108"/>
    </row>
    <row r="21" spans="1:7" ht="12.75">
      <c r="A21" s="40">
        <v>18</v>
      </c>
      <c r="B21" s="67" t="s">
        <v>141</v>
      </c>
      <c r="C21" s="38" t="s">
        <v>72</v>
      </c>
      <c r="D21" s="38" t="s">
        <v>72</v>
      </c>
      <c r="E21" s="10" t="s">
        <v>72</v>
      </c>
      <c r="F21" s="6">
        <v>5</v>
      </c>
      <c r="G21" s="108"/>
    </row>
    <row r="22" spans="1:6" ht="12.75">
      <c r="A22" s="52"/>
      <c r="B22" s="73"/>
      <c r="C22" s="53"/>
      <c r="D22" s="53"/>
      <c r="E22" s="54"/>
      <c r="F22" s="26"/>
    </row>
    <row r="23" spans="1:6" ht="15">
      <c r="A23" s="34"/>
      <c r="B23" s="75" t="s">
        <v>14</v>
      </c>
      <c r="C23" s="35"/>
      <c r="D23" s="35"/>
      <c r="E23" s="34"/>
      <c r="F23" s="26"/>
    </row>
    <row r="24" spans="1:6" ht="25.5">
      <c r="A24" s="167" t="s">
        <v>18</v>
      </c>
      <c r="B24" s="168" t="s">
        <v>15</v>
      </c>
      <c r="C24" s="36" t="s">
        <v>38</v>
      </c>
      <c r="D24" s="37" t="s">
        <v>39</v>
      </c>
      <c r="E24" s="55" t="s">
        <v>19</v>
      </c>
      <c r="F24" s="33" t="s">
        <v>20</v>
      </c>
    </row>
    <row r="25" spans="1:6" ht="12.75">
      <c r="A25" s="86">
        <v>1</v>
      </c>
      <c r="B25" s="162" t="s">
        <v>79</v>
      </c>
      <c r="C25" s="74">
        <v>16.74</v>
      </c>
      <c r="D25" s="74">
        <v>16.98</v>
      </c>
      <c r="E25" s="39">
        <f aca="true" t="shared" si="2" ref="E25:E33">MAX(C25:D25)</f>
        <v>16.98</v>
      </c>
      <c r="F25" s="6">
        <v>15</v>
      </c>
    </row>
    <row r="26" spans="1:6" ht="12.75">
      <c r="A26" s="81">
        <v>2</v>
      </c>
      <c r="B26" s="162" t="s">
        <v>75</v>
      </c>
      <c r="C26" s="74">
        <v>17.53</v>
      </c>
      <c r="D26" s="74">
        <v>16.73</v>
      </c>
      <c r="E26" s="39">
        <f t="shared" si="2"/>
        <v>17.53</v>
      </c>
      <c r="F26" s="6">
        <v>13</v>
      </c>
    </row>
    <row r="27" spans="1:6" ht="12.75">
      <c r="A27" s="81">
        <v>3</v>
      </c>
      <c r="B27" s="162" t="s">
        <v>11</v>
      </c>
      <c r="C27" s="74">
        <v>17.79</v>
      </c>
      <c r="D27" s="74">
        <v>17.72</v>
      </c>
      <c r="E27" s="39">
        <f t="shared" si="2"/>
        <v>17.79</v>
      </c>
      <c r="F27" s="6">
        <v>11</v>
      </c>
    </row>
    <row r="28" spans="1:6" ht="12.75" customHeight="1">
      <c r="A28" s="81">
        <v>4</v>
      </c>
      <c r="B28" s="162" t="s">
        <v>3</v>
      </c>
      <c r="C28" s="74">
        <v>17.88</v>
      </c>
      <c r="D28" s="74">
        <v>17.25</v>
      </c>
      <c r="E28" s="39">
        <f t="shared" si="2"/>
        <v>17.88</v>
      </c>
      <c r="F28" s="6">
        <v>9</v>
      </c>
    </row>
    <row r="29" spans="1:6" ht="12.75">
      <c r="A29" s="81">
        <v>5</v>
      </c>
      <c r="B29" s="67" t="s">
        <v>30</v>
      </c>
      <c r="C29" s="74">
        <v>17.91</v>
      </c>
      <c r="D29" s="74">
        <v>18.07</v>
      </c>
      <c r="E29" s="39">
        <f t="shared" si="2"/>
        <v>18.07</v>
      </c>
      <c r="F29" s="6">
        <v>8</v>
      </c>
    </row>
    <row r="30" spans="1:6" ht="12.75">
      <c r="A30" s="81">
        <v>6</v>
      </c>
      <c r="B30" s="162" t="s">
        <v>4</v>
      </c>
      <c r="C30" s="74">
        <v>17.71</v>
      </c>
      <c r="D30" s="74">
        <v>18.28</v>
      </c>
      <c r="E30" s="39">
        <f t="shared" si="2"/>
        <v>18.28</v>
      </c>
      <c r="F30" s="6">
        <v>7</v>
      </c>
    </row>
    <row r="31" spans="1:6" ht="12.75">
      <c r="A31" s="81">
        <v>7</v>
      </c>
      <c r="B31" s="162" t="s">
        <v>93</v>
      </c>
      <c r="C31" s="74">
        <v>18.97</v>
      </c>
      <c r="D31" s="74">
        <v>19.48</v>
      </c>
      <c r="E31" s="39">
        <f t="shared" si="2"/>
        <v>19.48</v>
      </c>
      <c r="F31" s="6">
        <v>6</v>
      </c>
    </row>
    <row r="32" spans="1:6" ht="12.75">
      <c r="A32" s="81">
        <v>8</v>
      </c>
      <c r="B32" s="162" t="s">
        <v>9</v>
      </c>
      <c r="C32" s="74">
        <v>19.17</v>
      </c>
      <c r="D32" s="74">
        <v>19.63</v>
      </c>
      <c r="E32" s="39">
        <f t="shared" si="2"/>
        <v>19.63</v>
      </c>
      <c r="F32" s="6">
        <v>5</v>
      </c>
    </row>
    <row r="33" spans="1:6" ht="12.75">
      <c r="A33" s="81">
        <v>9</v>
      </c>
      <c r="B33" s="162" t="s">
        <v>7</v>
      </c>
      <c r="C33" s="74">
        <v>29.17</v>
      </c>
      <c r="D33" s="74">
        <v>29.98</v>
      </c>
      <c r="E33" s="39">
        <f t="shared" si="2"/>
        <v>29.98</v>
      </c>
      <c r="F33" s="6">
        <v>5</v>
      </c>
    </row>
    <row r="34" ht="12.75">
      <c r="F34" s="29"/>
    </row>
    <row r="35" ht="12.75">
      <c r="F35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43636</v>
      </c>
      <c r="C1" s="49" t="s">
        <v>75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 aca="true" t="shared" si="0" ref="A4:A20">RANK(E4,$E$4:$E$20,1)</f>
        <v>1</v>
      </c>
      <c r="B4" s="21" t="s">
        <v>4</v>
      </c>
      <c r="C4" s="38">
        <v>15.75</v>
      </c>
      <c r="D4" s="38">
        <v>16.12</v>
      </c>
      <c r="E4" s="10">
        <f>MAX(C4:D4)+0.0001*MIN(C4:D4)</f>
        <v>16.121575</v>
      </c>
      <c r="F4" s="6">
        <v>25</v>
      </c>
    </row>
    <row r="5" spans="1:7" ht="12.75">
      <c r="A5" s="40">
        <f t="shared" si="0"/>
        <v>2</v>
      </c>
      <c r="B5" s="64" t="s">
        <v>6</v>
      </c>
      <c r="C5" s="74">
        <v>17.32</v>
      </c>
      <c r="D5" s="74">
        <v>16.84</v>
      </c>
      <c r="E5" s="10">
        <f aca="true" t="shared" si="1" ref="E5:E20">MAX(C5:D5)+0.0001*MIN(C5:D5)</f>
        <v>17.321684</v>
      </c>
      <c r="F5" s="6">
        <v>22</v>
      </c>
      <c r="G5" s="108"/>
    </row>
    <row r="6" spans="1:7" ht="12.75">
      <c r="A6" s="40">
        <f t="shared" si="0"/>
        <v>3</v>
      </c>
      <c r="B6" s="162" t="s">
        <v>12</v>
      </c>
      <c r="C6" s="74">
        <v>17.45</v>
      </c>
      <c r="D6" s="74">
        <v>16.59</v>
      </c>
      <c r="E6" s="10">
        <f t="shared" si="1"/>
        <v>17.451659</v>
      </c>
      <c r="F6" s="6">
        <v>20</v>
      </c>
      <c r="G6" s="108"/>
    </row>
    <row r="7" spans="1:7" ht="12.75">
      <c r="A7" s="40">
        <f t="shared" si="0"/>
        <v>4</v>
      </c>
      <c r="B7" s="162" t="s">
        <v>30</v>
      </c>
      <c r="C7" s="74">
        <v>17.54</v>
      </c>
      <c r="D7" s="74">
        <v>17.38</v>
      </c>
      <c r="E7" s="10">
        <f t="shared" si="1"/>
        <v>17.541738</v>
      </c>
      <c r="F7" s="6">
        <v>18</v>
      </c>
      <c r="G7" s="108"/>
    </row>
    <row r="8" spans="1:7" ht="12.75">
      <c r="A8" s="40">
        <f t="shared" si="0"/>
        <v>5</v>
      </c>
      <c r="B8" s="162" t="s">
        <v>9</v>
      </c>
      <c r="C8" s="38">
        <v>17.69</v>
      </c>
      <c r="D8" s="38">
        <v>16.62</v>
      </c>
      <c r="E8" s="10">
        <f t="shared" si="1"/>
        <v>17.691662</v>
      </c>
      <c r="F8" s="6">
        <v>16</v>
      </c>
      <c r="G8" s="108"/>
    </row>
    <row r="9" spans="1:7" ht="12.75">
      <c r="A9" s="40">
        <f t="shared" si="0"/>
        <v>6</v>
      </c>
      <c r="B9" s="162" t="s">
        <v>141</v>
      </c>
      <c r="C9" s="74">
        <v>17.69</v>
      </c>
      <c r="D9" s="74">
        <v>17.13</v>
      </c>
      <c r="E9" s="10">
        <f t="shared" si="1"/>
        <v>17.691713</v>
      </c>
      <c r="F9" s="6">
        <v>15</v>
      </c>
      <c r="G9" s="108"/>
    </row>
    <row r="10" spans="1:7" ht="12.75">
      <c r="A10" s="40">
        <f t="shared" si="0"/>
        <v>7</v>
      </c>
      <c r="B10" s="162" t="s">
        <v>79</v>
      </c>
      <c r="C10" s="74">
        <v>17.66</v>
      </c>
      <c r="D10" s="74">
        <v>18.09</v>
      </c>
      <c r="E10" s="10">
        <f t="shared" si="1"/>
        <v>18.091766</v>
      </c>
      <c r="F10" s="6">
        <v>14</v>
      </c>
      <c r="G10" s="108"/>
    </row>
    <row r="11" spans="1:9" ht="12.75">
      <c r="A11" s="40">
        <f t="shared" si="0"/>
        <v>8</v>
      </c>
      <c r="B11" s="162" t="s">
        <v>27</v>
      </c>
      <c r="C11" s="74">
        <v>18.3</v>
      </c>
      <c r="D11" s="74">
        <v>18.21</v>
      </c>
      <c r="E11" s="10">
        <f t="shared" si="1"/>
        <v>18.301821</v>
      </c>
      <c r="F11" s="6">
        <v>13</v>
      </c>
      <c r="G11" s="108"/>
      <c r="I11" s="76"/>
    </row>
    <row r="12" spans="1:7" ht="12.75">
      <c r="A12" s="40">
        <f t="shared" si="0"/>
        <v>9</v>
      </c>
      <c r="B12" s="162" t="s">
        <v>11</v>
      </c>
      <c r="C12" s="74">
        <v>17.83</v>
      </c>
      <c r="D12" s="74">
        <v>18.59</v>
      </c>
      <c r="E12" s="10">
        <f t="shared" si="1"/>
        <v>18.591783</v>
      </c>
      <c r="F12" s="6">
        <v>12</v>
      </c>
      <c r="G12" s="108"/>
    </row>
    <row r="13" spans="1:7" ht="12.75">
      <c r="A13" s="40">
        <f t="shared" si="0"/>
        <v>10</v>
      </c>
      <c r="B13" s="162" t="s">
        <v>3</v>
      </c>
      <c r="C13" s="74">
        <v>18.81</v>
      </c>
      <c r="D13" s="74">
        <v>17.33</v>
      </c>
      <c r="E13" s="10">
        <f t="shared" si="1"/>
        <v>18.811733</v>
      </c>
      <c r="F13" s="6">
        <v>11</v>
      </c>
      <c r="G13" s="108"/>
    </row>
    <row r="14" spans="1:7" ht="12.75">
      <c r="A14" s="40">
        <f t="shared" si="0"/>
        <v>11</v>
      </c>
      <c r="B14" s="21" t="s">
        <v>5</v>
      </c>
      <c r="C14" s="38">
        <v>18.1</v>
      </c>
      <c r="D14" s="38">
        <v>18.99</v>
      </c>
      <c r="E14" s="10">
        <f t="shared" si="1"/>
        <v>18.991809999999997</v>
      </c>
      <c r="F14" s="6">
        <v>10</v>
      </c>
      <c r="G14" s="108"/>
    </row>
    <row r="15" spans="1:7" ht="12.75">
      <c r="A15" s="40">
        <f t="shared" si="0"/>
        <v>12</v>
      </c>
      <c r="B15" s="162" t="s">
        <v>7</v>
      </c>
      <c r="C15" s="74">
        <v>18.43</v>
      </c>
      <c r="D15" s="74">
        <v>19.32</v>
      </c>
      <c r="E15" s="10">
        <f t="shared" si="1"/>
        <v>19.321843</v>
      </c>
      <c r="F15" s="6">
        <v>9</v>
      </c>
      <c r="G15" s="108"/>
    </row>
    <row r="16" spans="1:7" ht="12.75">
      <c r="A16" s="40">
        <f t="shared" si="0"/>
        <v>13</v>
      </c>
      <c r="B16" s="67" t="s">
        <v>131</v>
      </c>
      <c r="C16" s="74">
        <v>19.83</v>
      </c>
      <c r="D16" s="74">
        <v>19.39</v>
      </c>
      <c r="E16" s="10">
        <f t="shared" si="1"/>
        <v>19.831939</v>
      </c>
      <c r="F16" s="6">
        <v>8</v>
      </c>
      <c r="G16" s="108"/>
    </row>
    <row r="17" spans="1:7" ht="12.75">
      <c r="A17" s="40">
        <f t="shared" si="0"/>
        <v>14</v>
      </c>
      <c r="B17" s="162" t="s">
        <v>125</v>
      </c>
      <c r="C17" s="38">
        <v>22.27</v>
      </c>
      <c r="D17" s="38">
        <v>21.16</v>
      </c>
      <c r="E17" s="10">
        <f t="shared" si="1"/>
        <v>22.272116</v>
      </c>
      <c r="F17" s="6">
        <v>7</v>
      </c>
      <c r="G17" s="108"/>
    </row>
    <row r="18" spans="1:7" ht="12.75">
      <c r="A18" s="40">
        <f t="shared" si="0"/>
        <v>15</v>
      </c>
      <c r="B18" s="162" t="s">
        <v>123</v>
      </c>
      <c r="C18" s="38">
        <v>23.94</v>
      </c>
      <c r="D18" s="38">
        <v>26.27</v>
      </c>
      <c r="E18" s="10">
        <f t="shared" si="1"/>
        <v>26.272394</v>
      </c>
      <c r="F18" s="6">
        <v>6</v>
      </c>
      <c r="G18" s="108"/>
    </row>
    <row r="19" spans="1:7" ht="12.75">
      <c r="A19" s="40">
        <f t="shared" si="0"/>
        <v>16</v>
      </c>
      <c r="B19" s="162" t="s">
        <v>13</v>
      </c>
      <c r="C19" s="74">
        <v>29.71</v>
      </c>
      <c r="D19" s="74">
        <v>29.71</v>
      </c>
      <c r="E19" s="10">
        <f t="shared" si="1"/>
        <v>29.712971</v>
      </c>
      <c r="F19" s="6">
        <v>5</v>
      </c>
      <c r="G19" s="108"/>
    </row>
    <row r="20" spans="1:7" ht="12.75">
      <c r="A20" s="40">
        <f t="shared" si="0"/>
        <v>17</v>
      </c>
      <c r="B20" s="162" t="s">
        <v>130</v>
      </c>
      <c r="C20" s="74">
        <v>32.5</v>
      </c>
      <c r="D20" s="74">
        <v>32.13</v>
      </c>
      <c r="E20" s="10">
        <f t="shared" si="1"/>
        <v>32.503213</v>
      </c>
      <c r="F20" s="6">
        <v>5</v>
      </c>
      <c r="G20" s="108"/>
    </row>
    <row r="21" spans="1:6" ht="12.75">
      <c r="A21" s="52"/>
      <c r="B21" s="73"/>
      <c r="C21" s="53"/>
      <c r="D21" s="53"/>
      <c r="E21" s="54"/>
      <c r="F21" s="26"/>
    </row>
    <row r="22" spans="1:6" ht="15">
      <c r="A22" s="34"/>
      <c r="B22" s="75" t="s">
        <v>14</v>
      </c>
      <c r="C22" s="35"/>
      <c r="D22" s="35"/>
      <c r="E22" s="34"/>
      <c r="F22" s="26"/>
    </row>
    <row r="23" spans="1:6" ht="25.5">
      <c r="A23" s="167" t="s">
        <v>18</v>
      </c>
      <c r="B23" s="168" t="s">
        <v>15</v>
      </c>
      <c r="C23" s="36" t="s">
        <v>38</v>
      </c>
      <c r="D23" s="37" t="s">
        <v>39</v>
      </c>
      <c r="E23" s="55" t="s">
        <v>19</v>
      </c>
      <c r="F23" s="33" t="s">
        <v>20</v>
      </c>
    </row>
    <row r="24" spans="1:6" ht="12.75">
      <c r="A24" s="86">
        <v>1</v>
      </c>
      <c r="B24" s="162" t="s">
        <v>109</v>
      </c>
      <c r="C24" s="74">
        <v>17</v>
      </c>
      <c r="D24" s="74">
        <v>17.14</v>
      </c>
      <c r="E24" s="10">
        <f aca="true" t="shared" si="2" ref="E24:E32">MAX(C24:D24)+0.0001*MIN(C24:D24)</f>
        <v>17.1417</v>
      </c>
      <c r="F24" s="6">
        <v>15</v>
      </c>
    </row>
    <row r="25" spans="1:6" ht="12.75">
      <c r="A25" s="81">
        <v>2</v>
      </c>
      <c r="B25" s="162" t="s">
        <v>30</v>
      </c>
      <c r="C25" s="74">
        <v>17.76</v>
      </c>
      <c r="D25" s="74">
        <v>17.47</v>
      </c>
      <c r="E25" s="10">
        <f t="shared" si="2"/>
        <v>17.761747000000003</v>
      </c>
      <c r="F25" s="6">
        <v>13</v>
      </c>
    </row>
    <row r="26" spans="1:6" ht="12.75">
      <c r="A26" s="81">
        <v>3</v>
      </c>
      <c r="B26" s="162" t="s">
        <v>4</v>
      </c>
      <c r="C26" s="74">
        <v>17.74</v>
      </c>
      <c r="D26" s="74">
        <v>18.51</v>
      </c>
      <c r="E26" s="10">
        <f t="shared" si="2"/>
        <v>18.511774000000003</v>
      </c>
      <c r="F26" s="6">
        <v>11</v>
      </c>
    </row>
    <row r="27" spans="1:6" ht="12.75" customHeight="1">
      <c r="A27" s="81">
        <v>4</v>
      </c>
      <c r="B27" s="162" t="s">
        <v>79</v>
      </c>
      <c r="C27" s="74">
        <v>17.32</v>
      </c>
      <c r="D27" s="74">
        <v>19.11</v>
      </c>
      <c r="E27" s="10">
        <f t="shared" si="2"/>
        <v>19.111732</v>
      </c>
      <c r="F27" s="6">
        <v>9</v>
      </c>
    </row>
    <row r="28" spans="1:6" ht="12.75">
      <c r="A28" s="81">
        <v>5</v>
      </c>
      <c r="B28" s="67" t="s">
        <v>11</v>
      </c>
      <c r="C28" s="74">
        <v>19.76</v>
      </c>
      <c r="D28" s="74">
        <v>18.99</v>
      </c>
      <c r="E28" s="10">
        <f t="shared" si="2"/>
        <v>19.761899000000003</v>
      </c>
      <c r="F28" s="6">
        <v>8</v>
      </c>
    </row>
    <row r="29" spans="1:6" ht="12.75">
      <c r="A29" s="81">
        <v>6</v>
      </c>
      <c r="B29" s="162" t="s">
        <v>3</v>
      </c>
      <c r="C29" s="74">
        <v>20.93</v>
      </c>
      <c r="D29" s="74">
        <v>18.8</v>
      </c>
      <c r="E29" s="10">
        <f t="shared" si="2"/>
        <v>20.93188</v>
      </c>
      <c r="F29" s="6">
        <v>7</v>
      </c>
    </row>
    <row r="30" spans="1:6" ht="12.75">
      <c r="A30" s="81">
        <v>7</v>
      </c>
      <c r="B30" s="162" t="s">
        <v>9</v>
      </c>
      <c r="C30" s="74">
        <v>21.76</v>
      </c>
      <c r="D30" s="74">
        <v>17.75</v>
      </c>
      <c r="E30" s="10">
        <f t="shared" si="2"/>
        <v>21.761775</v>
      </c>
      <c r="F30" s="6">
        <v>6</v>
      </c>
    </row>
    <row r="31" spans="1:6" ht="12.75">
      <c r="A31" s="81">
        <v>8</v>
      </c>
      <c r="B31" s="162" t="s">
        <v>75</v>
      </c>
      <c r="C31" s="74">
        <v>25.31</v>
      </c>
      <c r="D31" s="74">
        <v>25.37</v>
      </c>
      <c r="E31" s="10">
        <f t="shared" si="2"/>
        <v>25.372531000000002</v>
      </c>
      <c r="F31" s="6">
        <v>5</v>
      </c>
    </row>
    <row r="32" spans="1:6" ht="12.75">
      <c r="A32" s="81">
        <v>9</v>
      </c>
      <c r="B32" s="162" t="s">
        <v>7</v>
      </c>
      <c r="C32" s="74">
        <v>56.07</v>
      </c>
      <c r="D32" s="74">
        <v>57.15</v>
      </c>
      <c r="E32" s="10">
        <f t="shared" si="2"/>
        <v>57.155606999999996</v>
      </c>
      <c r="F32" s="6">
        <v>5</v>
      </c>
    </row>
    <row r="33" ht="12.75">
      <c r="F33" s="29"/>
    </row>
    <row r="34" ht="12.75">
      <c r="F34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43667</v>
      </c>
      <c r="C1" s="49" t="s">
        <v>9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 aca="true" t="shared" si="0" ref="A4:A19">RANK(E4,$E$4:$E$22,1)</f>
        <v>1</v>
      </c>
      <c r="B4" s="21" t="s">
        <v>6</v>
      </c>
      <c r="C4" s="38">
        <v>17.25</v>
      </c>
      <c r="D4" s="38">
        <v>17.86</v>
      </c>
      <c r="E4" s="10">
        <f>MAX(C4:D4)+0.0001*MIN(C4:D4)</f>
        <v>17.861725</v>
      </c>
      <c r="F4" s="6">
        <v>25</v>
      </c>
    </row>
    <row r="5" spans="1:7" ht="12.75">
      <c r="A5" s="40">
        <f t="shared" si="0"/>
        <v>2</v>
      </c>
      <c r="B5" s="64" t="s">
        <v>141</v>
      </c>
      <c r="C5" s="74">
        <v>18.01</v>
      </c>
      <c r="D5" s="74">
        <v>17.76</v>
      </c>
      <c r="E5" s="10">
        <f aca="true" t="shared" si="1" ref="E5:E19">MAX(C5:D5)+0.0001*MIN(C5:D5)</f>
        <v>18.011776</v>
      </c>
      <c r="F5" s="6">
        <v>22</v>
      </c>
      <c r="G5" s="108"/>
    </row>
    <row r="6" spans="1:7" ht="12.75">
      <c r="A6" s="40">
        <f t="shared" si="0"/>
        <v>3</v>
      </c>
      <c r="B6" s="162" t="s">
        <v>5</v>
      </c>
      <c r="C6" s="74">
        <v>18.15</v>
      </c>
      <c r="D6" s="74">
        <v>17.68</v>
      </c>
      <c r="E6" s="10">
        <f t="shared" si="1"/>
        <v>18.151767999999997</v>
      </c>
      <c r="F6" s="6">
        <v>20</v>
      </c>
      <c r="G6" s="108"/>
    </row>
    <row r="7" spans="1:7" ht="12.75">
      <c r="A7" s="40">
        <f t="shared" si="0"/>
        <v>4</v>
      </c>
      <c r="B7" s="162" t="s">
        <v>4</v>
      </c>
      <c r="C7" s="74">
        <v>18.27</v>
      </c>
      <c r="D7" s="74">
        <v>17.813</v>
      </c>
      <c r="E7" s="10">
        <f t="shared" si="1"/>
        <v>18.2717813</v>
      </c>
      <c r="F7" s="6">
        <v>18</v>
      </c>
      <c r="G7" s="108"/>
    </row>
    <row r="8" spans="1:7" ht="12.75">
      <c r="A8" s="40">
        <f t="shared" si="0"/>
        <v>5</v>
      </c>
      <c r="B8" s="162" t="s">
        <v>12</v>
      </c>
      <c r="C8" s="38">
        <v>17.85</v>
      </c>
      <c r="D8" s="38">
        <v>18.4</v>
      </c>
      <c r="E8" s="10">
        <f t="shared" si="1"/>
        <v>18.401785</v>
      </c>
      <c r="F8" s="6">
        <v>16</v>
      </c>
      <c r="G8" s="108"/>
    </row>
    <row r="9" spans="1:7" ht="12.75">
      <c r="A9" s="40">
        <f t="shared" si="0"/>
        <v>6</v>
      </c>
      <c r="B9" s="162" t="s">
        <v>3</v>
      </c>
      <c r="C9" s="74">
        <v>18.92</v>
      </c>
      <c r="D9" s="74">
        <v>17.77</v>
      </c>
      <c r="E9" s="10">
        <f t="shared" si="1"/>
        <v>18.921777000000002</v>
      </c>
      <c r="F9" s="6">
        <v>15</v>
      </c>
      <c r="G9" s="108"/>
    </row>
    <row r="10" spans="1:7" ht="12.75">
      <c r="A10" s="40">
        <f t="shared" si="0"/>
        <v>7</v>
      </c>
      <c r="B10" s="162" t="s">
        <v>140</v>
      </c>
      <c r="C10" s="74">
        <v>18.94</v>
      </c>
      <c r="D10" s="74">
        <v>18.83</v>
      </c>
      <c r="E10" s="10">
        <f t="shared" si="1"/>
        <v>18.941883</v>
      </c>
      <c r="F10" s="6">
        <v>14</v>
      </c>
      <c r="G10" s="108"/>
    </row>
    <row r="11" spans="1:7" ht="12.75">
      <c r="A11" s="40">
        <f t="shared" si="0"/>
        <v>8</v>
      </c>
      <c r="B11" s="162" t="s">
        <v>13</v>
      </c>
      <c r="C11" s="74">
        <v>17.88</v>
      </c>
      <c r="D11" s="74">
        <v>18.98</v>
      </c>
      <c r="E11" s="10">
        <f t="shared" si="1"/>
        <v>18.981788</v>
      </c>
      <c r="F11" s="6">
        <v>13</v>
      </c>
      <c r="G11" s="108"/>
    </row>
    <row r="12" spans="1:7" ht="12.75">
      <c r="A12" s="40">
        <f t="shared" si="0"/>
        <v>9</v>
      </c>
      <c r="B12" s="162" t="s">
        <v>131</v>
      </c>
      <c r="C12" s="74">
        <v>19.1</v>
      </c>
      <c r="D12" s="74">
        <v>18.69</v>
      </c>
      <c r="E12" s="10">
        <f t="shared" si="1"/>
        <v>19.101869</v>
      </c>
      <c r="F12" s="6">
        <v>12</v>
      </c>
      <c r="G12" s="108"/>
    </row>
    <row r="13" spans="1:7" ht="12.75">
      <c r="A13" s="40">
        <f t="shared" si="0"/>
        <v>10</v>
      </c>
      <c r="B13" s="21" t="s">
        <v>30</v>
      </c>
      <c r="C13" s="38">
        <v>19.13</v>
      </c>
      <c r="D13" s="38">
        <v>18.53</v>
      </c>
      <c r="E13" s="10">
        <f t="shared" si="1"/>
        <v>19.131853</v>
      </c>
      <c r="F13" s="6">
        <v>11</v>
      </c>
      <c r="G13" s="108"/>
    </row>
    <row r="14" spans="1:7" ht="12.75">
      <c r="A14" s="40">
        <f t="shared" si="0"/>
        <v>11</v>
      </c>
      <c r="B14" s="162" t="s">
        <v>27</v>
      </c>
      <c r="C14" s="74">
        <v>19.14</v>
      </c>
      <c r="D14" s="74">
        <v>19.19</v>
      </c>
      <c r="E14" s="10">
        <f t="shared" si="1"/>
        <v>19.191914</v>
      </c>
      <c r="F14" s="6">
        <v>10</v>
      </c>
      <c r="G14" s="108"/>
    </row>
    <row r="15" spans="1:7" ht="12.75">
      <c r="A15" s="40">
        <f t="shared" si="0"/>
        <v>12</v>
      </c>
      <c r="B15" s="67" t="s">
        <v>7</v>
      </c>
      <c r="C15" s="74">
        <v>19.68</v>
      </c>
      <c r="D15" s="74">
        <v>20.417</v>
      </c>
      <c r="E15" s="10">
        <f t="shared" si="1"/>
        <v>20.418968000000003</v>
      </c>
      <c r="F15" s="6">
        <v>9</v>
      </c>
      <c r="G15" s="108"/>
    </row>
    <row r="16" spans="1:7" ht="12.75">
      <c r="A16" s="40">
        <f t="shared" si="0"/>
        <v>13</v>
      </c>
      <c r="B16" s="67" t="s">
        <v>9</v>
      </c>
      <c r="C16" s="74">
        <v>18.73</v>
      </c>
      <c r="D16" s="74">
        <v>20.46</v>
      </c>
      <c r="E16" s="10">
        <f t="shared" si="1"/>
        <v>20.461873</v>
      </c>
      <c r="F16" s="6">
        <v>8</v>
      </c>
      <c r="G16" s="108"/>
    </row>
    <row r="17" spans="1:7" ht="12.75">
      <c r="A17" s="40">
        <f t="shared" si="0"/>
        <v>14</v>
      </c>
      <c r="B17" s="67" t="s">
        <v>11</v>
      </c>
      <c r="C17" s="74">
        <v>20.52</v>
      </c>
      <c r="D17" s="74">
        <v>20</v>
      </c>
      <c r="E17" s="10">
        <f t="shared" si="1"/>
        <v>20.522</v>
      </c>
      <c r="F17" s="6">
        <v>7</v>
      </c>
      <c r="G17" s="108"/>
    </row>
    <row r="18" spans="1:7" ht="12.75">
      <c r="A18" s="40">
        <f t="shared" si="0"/>
        <v>15</v>
      </c>
      <c r="B18" s="67" t="s">
        <v>79</v>
      </c>
      <c r="C18" s="74">
        <v>17.33</v>
      </c>
      <c r="D18" s="74">
        <v>21.52</v>
      </c>
      <c r="E18" s="10">
        <f t="shared" si="1"/>
        <v>21.521733</v>
      </c>
      <c r="F18" s="6">
        <v>6</v>
      </c>
      <c r="G18" s="108"/>
    </row>
    <row r="19" spans="1:7" ht="12.75">
      <c r="A19" s="40">
        <f t="shared" si="0"/>
        <v>16</v>
      </c>
      <c r="B19" s="67" t="s">
        <v>123</v>
      </c>
      <c r="C19" s="74">
        <v>29.01</v>
      </c>
      <c r="D19" s="74">
        <v>25.66</v>
      </c>
      <c r="E19" s="10">
        <f t="shared" si="1"/>
        <v>29.012566000000003</v>
      </c>
      <c r="F19" s="6">
        <v>5</v>
      </c>
      <c r="G19" s="108"/>
    </row>
    <row r="20" spans="1:7" ht="12.75">
      <c r="A20" s="40">
        <v>19</v>
      </c>
      <c r="B20" s="162" t="s">
        <v>130</v>
      </c>
      <c r="C20" s="38" t="s">
        <v>72</v>
      </c>
      <c r="D20" s="38" t="s">
        <v>72</v>
      </c>
      <c r="E20" s="10" t="s">
        <v>72</v>
      </c>
      <c r="F20" s="6">
        <v>5</v>
      </c>
      <c r="G20" s="108"/>
    </row>
    <row r="21" spans="1:7" ht="12.75">
      <c r="A21" s="40">
        <v>19</v>
      </c>
      <c r="B21" s="162" t="s">
        <v>118</v>
      </c>
      <c r="C21" s="38" t="s">
        <v>72</v>
      </c>
      <c r="D21" s="38">
        <v>16.61</v>
      </c>
      <c r="E21" s="10" t="s">
        <v>72</v>
      </c>
      <c r="F21" s="6">
        <v>5</v>
      </c>
      <c r="G21" s="108"/>
    </row>
    <row r="22" spans="1:7" ht="12.75">
      <c r="A22" s="40">
        <v>19</v>
      </c>
      <c r="B22" s="162" t="s">
        <v>125</v>
      </c>
      <c r="C22" s="74" t="s">
        <v>72</v>
      </c>
      <c r="D22" s="74">
        <v>24.57</v>
      </c>
      <c r="E22" s="10" t="s">
        <v>72</v>
      </c>
      <c r="F22" s="6">
        <v>5</v>
      </c>
      <c r="G22" s="108"/>
    </row>
    <row r="23" spans="1:6" ht="12.75">
      <c r="A23" s="52"/>
      <c r="B23" s="73"/>
      <c r="C23" s="53"/>
      <c r="D23" s="53"/>
      <c r="E23" s="54"/>
      <c r="F23" s="26"/>
    </row>
    <row r="24" spans="1:6" ht="15">
      <c r="A24" s="34"/>
      <c r="B24" s="75" t="s">
        <v>14</v>
      </c>
      <c r="C24" s="35"/>
      <c r="D24" s="35"/>
      <c r="E24" s="34"/>
      <c r="F24" s="26"/>
    </row>
    <row r="25" spans="1:6" ht="25.5">
      <c r="A25" s="167" t="s">
        <v>18</v>
      </c>
      <c r="B25" s="168" t="s">
        <v>15</v>
      </c>
      <c r="C25" s="36" t="s">
        <v>38</v>
      </c>
      <c r="D25" s="37" t="s">
        <v>39</v>
      </c>
      <c r="E25" s="55" t="s">
        <v>19</v>
      </c>
      <c r="F25" s="33" t="s">
        <v>20</v>
      </c>
    </row>
    <row r="26" spans="1:6" ht="12.75">
      <c r="A26" s="86">
        <v>1</v>
      </c>
      <c r="B26" s="162" t="s">
        <v>30</v>
      </c>
      <c r="C26" s="74">
        <v>17.94</v>
      </c>
      <c r="D26" s="74">
        <v>16.79</v>
      </c>
      <c r="E26" s="10">
        <f aca="true" t="shared" si="2" ref="E26:E35">MAX(C26:D26)+0.0001*MIN(C26:D26)</f>
        <v>17.941679</v>
      </c>
      <c r="F26" s="6">
        <v>15</v>
      </c>
    </row>
    <row r="27" spans="1:6" ht="12.75">
      <c r="A27" s="81">
        <v>2</v>
      </c>
      <c r="B27" s="162" t="s">
        <v>4</v>
      </c>
      <c r="C27" s="74">
        <v>18.09</v>
      </c>
      <c r="D27" s="74">
        <v>17.26</v>
      </c>
      <c r="E27" s="10">
        <f t="shared" si="2"/>
        <v>18.091726</v>
      </c>
      <c r="F27" s="6">
        <v>13</v>
      </c>
    </row>
    <row r="28" spans="1:6" ht="12.75">
      <c r="A28" s="81">
        <v>3</v>
      </c>
      <c r="B28" s="162" t="s">
        <v>79</v>
      </c>
      <c r="C28" s="74">
        <v>17.75</v>
      </c>
      <c r="D28" s="74">
        <v>18.38</v>
      </c>
      <c r="E28" s="10">
        <f t="shared" si="2"/>
        <v>18.381774999999998</v>
      </c>
      <c r="F28" s="6">
        <v>11</v>
      </c>
    </row>
    <row r="29" spans="1:6" ht="12.75" customHeight="1">
      <c r="A29" s="81">
        <v>4</v>
      </c>
      <c r="B29" s="162" t="s">
        <v>11</v>
      </c>
      <c r="C29" s="74">
        <v>18.45</v>
      </c>
      <c r="D29" s="74">
        <v>17.96</v>
      </c>
      <c r="E29" s="10">
        <f t="shared" si="2"/>
        <v>18.451795999999998</v>
      </c>
      <c r="F29" s="6">
        <v>9</v>
      </c>
    </row>
    <row r="30" spans="1:6" ht="12.75">
      <c r="A30" s="81">
        <v>5</v>
      </c>
      <c r="B30" s="67" t="s">
        <v>75</v>
      </c>
      <c r="C30" s="74">
        <v>17.12</v>
      </c>
      <c r="D30" s="74">
        <v>18.51</v>
      </c>
      <c r="E30" s="10">
        <f t="shared" si="2"/>
        <v>18.511712000000003</v>
      </c>
      <c r="F30" s="6">
        <v>8</v>
      </c>
    </row>
    <row r="31" spans="1:6" ht="12.75">
      <c r="A31" s="81">
        <v>6</v>
      </c>
      <c r="B31" s="162" t="s">
        <v>7</v>
      </c>
      <c r="C31" s="74">
        <v>18.67</v>
      </c>
      <c r="D31" s="74">
        <v>18.95</v>
      </c>
      <c r="E31" s="10">
        <f t="shared" si="2"/>
        <v>18.951867</v>
      </c>
      <c r="F31" s="6">
        <v>7</v>
      </c>
    </row>
    <row r="32" spans="1:6" ht="12.75">
      <c r="A32" s="81">
        <v>7</v>
      </c>
      <c r="B32" s="162" t="s">
        <v>109</v>
      </c>
      <c r="C32" s="74">
        <v>17.84</v>
      </c>
      <c r="D32" s="74">
        <v>19.07</v>
      </c>
      <c r="E32" s="10">
        <f t="shared" si="2"/>
        <v>19.071784</v>
      </c>
      <c r="F32" s="6">
        <v>6</v>
      </c>
    </row>
    <row r="33" spans="1:6" ht="12.75">
      <c r="A33" s="81">
        <v>8</v>
      </c>
      <c r="B33" s="162" t="s">
        <v>3</v>
      </c>
      <c r="C33" s="74">
        <v>18.37</v>
      </c>
      <c r="D33" s="74">
        <v>19.98</v>
      </c>
      <c r="E33" s="10">
        <f t="shared" si="2"/>
        <v>19.981837</v>
      </c>
      <c r="F33" s="6">
        <v>5</v>
      </c>
    </row>
    <row r="34" spans="1:6" ht="12.75">
      <c r="A34" s="81">
        <v>9</v>
      </c>
      <c r="B34" s="162" t="s">
        <v>9</v>
      </c>
      <c r="C34" s="74">
        <v>21.1</v>
      </c>
      <c r="D34" s="74">
        <v>19.15</v>
      </c>
      <c r="E34" s="10">
        <f t="shared" si="2"/>
        <v>21.101915</v>
      </c>
      <c r="F34" s="6">
        <v>5</v>
      </c>
    </row>
    <row r="35" spans="1:6" ht="12.75">
      <c r="A35" s="81">
        <v>10</v>
      </c>
      <c r="B35" s="162" t="s">
        <v>144</v>
      </c>
      <c r="C35" s="74">
        <v>18.79</v>
      </c>
      <c r="D35" s="74">
        <v>22.91</v>
      </c>
      <c r="E35" s="10">
        <f t="shared" si="2"/>
        <v>22.911879</v>
      </c>
      <c r="F35" s="6">
        <v>5</v>
      </c>
    </row>
    <row r="36" ht="12.75">
      <c r="F36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1" bestFit="1" customWidth="1"/>
    <col min="3" max="3" width="9.00390625" style="29" customWidth="1"/>
    <col min="4" max="4" width="9.00390625" style="41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65">
        <v>43680</v>
      </c>
      <c r="C1" s="49" t="s">
        <v>8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197" t="s">
        <v>18</v>
      </c>
      <c r="B3" s="82" t="s">
        <v>15</v>
      </c>
      <c r="C3" s="83" t="s">
        <v>38</v>
      </c>
      <c r="D3" s="84" t="s">
        <v>39</v>
      </c>
      <c r="E3" s="36" t="s">
        <v>19</v>
      </c>
      <c r="F3" s="36" t="s">
        <v>20</v>
      </c>
    </row>
    <row r="4" spans="1:6" ht="12.75">
      <c r="A4" s="40">
        <f aca="true" t="shared" si="0" ref="A4:A19">RANK(E4,$E$4:$E$24,1)</f>
        <v>1</v>
      </c>
      <c r="B4" s="21" t="s">
        <v>140</v>
      </c>
      <c r="C4" s="38">
        <v>14.03</v>
      </c>
      <c r="D4" s="38">
        <v>13.95</v>
      </c>
      <c r="E4" s="10">
        <f>MAX(C4:D4)+0.0001*MIN(C4:D4)</f>
        <v>14.031395</v>
      </c>
      <c r="F4" s="6">
        <v>25</v>
      </c>
    </row>
    <row r="5" spans="1:7" ht="12.75">
      <c r="A5" s="40">
        <f t="shared" si="0"/>
        <v>2</v>
      </c>
      <c r="B5" s="64" t="s">
        <v>4</v>
      </c>
      <c r="C5" s="74">
        <v>14.63</v>
      </c>
      <c r="D5" s="74">
        <v>14.6</v>
      </c>
      <c r="E5" s="10">
        <f aca="true" t="shared" si="1" ref="E5:E19">MAX(C5:D5)+0.0001*MIN(C5:D5)</f>
        <v>14.63146</v>
      </c>
      <c r="F5" s="6">
        <v>22</v>
      </c>
      <c r="G5" s="108"/>
    </row>
    <row r="6" spans="1:7" ht="12.75">
      <c r="A6" s="40">
        <f t="shared" si="0"/>
        <v>3</v>
      </c>
      <c r="B6" s="162" t="s">
        <v>6</v>
      </c>
      <c r="C6" s="74">
        <v>14.89</v>
      </c>
      <c r="D6" s="74">
        <v>14.61</v>
      </c>
      <c r="E6" s="10">
        <f t="shared" si="1"/>
        <v>14.891461000000001</v>
      </c>
      <c r="F6" s="6">
        <v>20</v>
      </c>
      <c r="G6" s="108"/>
    </row>
    <row r="7" spans="1:7" ht="12.75">
      <c r="A7" s="40">
        <f t="shared" si="0"/>
        <v>4</v>
      </c>
      <c r="B7" s="162" t="s">
        <v>141</v>
      </c>
      <c r="C7" s="74">
        <v>14.62</v>
      </c>
      <c r="D7" s="74">
        <v>15.08</v>
      </c>
      <c r="E7" s="10">
        <f t="shared" si="1"/>
        <v>15.081462</v>
      </c>
      <c r="F7" s="6">
        <v>18</v>
      </c>
      <c r="G7" s="108"/>
    </row>
    <row r="8" spans="1:7" ht="12.75">
      <c r="A8" s="40">
        <f t="shared" si="0"/>
        <v>5</v>
      </c>
      <c r="B8" s="162" t="s">
        <v>3</v>
      </c>
      <c r="C8" s="38">
        <v>15.29</v>
      </c>
      <c r="D8" s="38">
        <v>15.1</v>
      </c>
      <c r="E8" s="10">
        <f t="shared" si="1"/>
        <v>15.291509999999999</v>
      </c>
      <c r="F8" s="6">
        <v>16</v>
      </c>
      <c r="G8" s="108"/>
    </row>
    <row r="9" spans="1:7" ht="12.75">
      <c r="A9" s="40">
        <f t="shared" si="0"/>
        <v>6</v>
      </c>
      <c r="B9" s="162" t="s">
        <v>13</v>
      </c>
      <c r="C9" s="74">
        <v>15.7</v>
      </c>
      <c r="D9" s="74">
        <v>15.16</v>
      </c>
      <c r="E9" s="10">
        <f t="shared" si="1"/>
        <v>15.701516</v>
      </c>
      <c r="F9" s="6">
        <v>15</v>
      </c>
      <c r="G9" s="108"/>
    </row>
    <row r="10" spans="1:7" ht="12.75">
      <c r="A10" s="40">
        <f t="shared" si="0"/>
        <v>7</v>
      </c>
      <c r="B10" s="162" t="s">
        <v>27</v>
      </c>
      <c r="C10" s="74">
        <v>14.79</v>
      </c>
      <c r="D10" s="74">
        <v>15.72</v>
      </c>
      <c r="E10" s="10">
        <f t="shared" si="1"/>
        <v>15.721479</v>
      </c>
      <c r="F10" s="6">
        <v>14</v>
      </c>
      <c r="G10" s="108"/>
    </row>
    <row r="11" spans="1:7" ht="12.75">
      <c r="A11" s="40">
        <f t="shared" si="0"/>
        <v>8</v>
      </c>
      <c r="B11" s="162" t="s">
        <v>5</v>
      </c>
      <c r="C11" s="74">
        <v>16.33</v>
      </c>
      <c r="D11" s="74">
        <v>16.16</v>
      </c>
      <c r="E11" s="10">
        <f t="shared" si="1"/>
        <v>16.331615999999997</v>
      </c>
      <c r="F11" s="6">
        <v>13</v>
      </c>
      <c r="G11" s="108"/>
    </row>
    <row r="12" spans="1:7" ht="12.75">
      <c r="A12" s="40">
        <f t="shared" si="0"/>
        <v>9</v>
      </c>
      <c r="B12" s="162" t="s">
        <v>11</v>
      </c>
      <c r="C12" s="74">
        <v>16.52</v>
      </c>
      <c r="D12" s="74">
        <v>16.15</v>
      </c>
      <c r="E12" s="10">
        <f t="shared" si="1"/>
        <v>16.521615</v>
      </c>
      <c r="F12" s="6">
        <v>12</v>
      </c>
      <c r="G12" s="108"/>
    </row>
    <row r="13" spans="1:7" ht="12.75">
      <c r="A13" s="40">
        <f t="shared" si="0"/>
        <v>10</v>
      </c>
      <c r="B13" s="21" t="s">
        <v>131</v>
      </c>
      <c r="C13" s="38">
        <v>17.82</v>
      </c>
      <c r="D13" s="38">
        <v>17.26</v>
      </c>
      <c r="E13" s="10">
        <f t="shared" si="1"/>
        <v>17.821726</v>
      </c>
      <c r="F13" s="6">
        <v>11</v>
      </c>
      <c r="G13" s="108"/>
    </row>
    <row r="14" spans="1:7" ht="12.75">
      <c r="A14" s="40">
        <f t="shared" si="0"/>
        <v>11</v>
      </c>
      <c r="B14" s="162" t="s">
        <v>30</v>
      </c>
      <c r="C14" s="74">
        <v>15.04</v>
      </c>
      <c r="D14" s="74">
        <v>18.03</v>
      </c>
      <c r="E14" s="10">
        <f t="shared" si="1"/>
        <v>18.031504</v>
      </c>
      <c r="F14" s="6">
        <v>10</v>
      </c>
      <c r="G14" s="108"/>
    </row>
    <row r="15" spans="1:7" ht="12.75">
      <c r="A15" s="40">
        <f t="shared" si="0"/>
        <v>12</v>
      </c>
      <c r="B15" s="67" t="s">
        <v>97</v>
      </c>
      <c r="C15" s="74">
        <v>18.77</v>
      </c>
      <c r="D15" s="74">
        <v>17.83</v>
      </c>
      <c r="E15" s="10">
        <f t="shared" si="1"/>
        <v>18.771783</v>
      </c>
      <c r="F15" s="6">
        <v>9</v>
      </c>
      <c r="G15" s="108"/>
    </row>
    <row r="16" spans="1:7" ht="12.75">
      <c r="A16" s="40">
        <f t="shared" si="0"/>
        <v>13</v>
      </c>
      <c r="B16" s="67" t="s">
        <v>125</v>
      </c>
      <c r="C16" s="74">
        <v>19.34</v>
      </c>
      <c r="D16" s="74">
        <v>18.93</v>
      </c>
      <c r="E16" s="10">
        <f t="shared" si="1"/>
        <v>19.341893</v>
      </c>
      <c r="F16" s="6">
        <v>8</v>
      </c>
      <c r="G16" s="108"/>
    </row>
    <row r="17" spans="1:7" ht="12.75">
      <c r="A17" s="40">
        <f t="shared" si="0"/>
        <v>14</v>
      </c>
      <c r="B17" s="67" t="s">
        <v>7</v>
      </c>
      <c r="C17" s="74">
        <v>24.11</v>
      </c>
      <c r="D17" s="74">
        <v>22.53</v>
      </c>
      <c r="E17" s="10">
        <f t="shared" si="1"/>
        <v>24.112253</v>
      </c>
      <c r="F17" s="6">
        <v>7</v>
      </c>
      <c r="G17" s="108"/>
    </row>
    <row r="18" spans="1:7" ht="12.75">
      <c r="A18" s="40">
        <f t="shared" si="0"/>
        <v>15</v>
      </c>
      <c r="B18" s="67" t="s">
        <v>123</v>
      </c>
      <c r="C18" s="74">
        <v>15.03</v>
      </c>
      <c r="D18" s="74">
        <v>25.08</v>
      </c>
      <c r="E18" s="10">
        <f t="shared" si="1"/>
        <v>25.081502999999998</v>
      </c>
      <c r="F18" s="6">
        <v>6</v>
      </c>
      <c r="G18" s="108"/>
    </row>
    <row r="19" spans="1:7" ht="12.75">
      <c r="A19" s="40">
        <f t="shared" si="0"/>
        <v>16</v>
      </c>
      <c r="B19" s="67" t="s">
        <v>28</v>
      </c>
      <c r="C19" s="74">
        <v>29.66</v>
      </c>
      <c r="D19" s="74">
        <v>29.56</v>
      </c>
      <c r="E19" s="10">
        <f t="shared" si="1"/>
        <v>29.662956</v>
      </c>
      <c r="F19" s="6">
        <v>5</v>
      </c>
      <c r="G19" s="108"/>
    </row>
    <row r="20" spans="1:7" ht="12.75">
      <c r="A20" s="40">
        <v>21</v>
      </c>
      <c r="B20" s="162" t="s">
        <v>8</v>
      </c>
      <c r="C20" s="38" t="s">
        <v>72</v>
      </c>
      <c r="D20" s="38" t="s">
        <v>72</v>
      </c>
      <c r="E20" s="10" t="s">
        <v>72</v>
      </c>
      <c r="F20" s="6">
        <v>5</v>
      </c>
      <c r="G20" s="108"/>
    </row>
    <row r="21" spans="1:7" ht="12.75">
      <c r="A21" s="40">
        <v>21</v>
      </c>
      <c r="B21" s="162" t="s">
        <v>130</v>
      </c>
      <c r="C21" s="38" t="s">
        <v>72</v>
      </c>
      <c r="D21" s="38" t="s">
        <v>72</v>
      </c>
      <c r="E21" s="10" t="s">
        <v>72</v>
      </c>
      <c r="F21" s="6">
        <v>5</v>
      </c>
      <c r="G21" s="108"/>
    </row>
    <row r="22" spans="1:7" ht="12.75">
      <c r="A22" s="40">
        <v>21</v>
      </c>
      <c r="B22" s="162" t="s">
        <v>12</v>
      </c>
      <c r="C22" s="38" t="s">
        <v>72</v>
      </c>
      <c r="D22" s="38" t="s">
        <v>72</v>
      </c>
      <c r="E22" s="10" t="s">
        <v>72</v>
      </c>
      <c r="F22" s="6">
        <v>5</v>
      </c>
      <c r="G22" s="108"/>
    </row>
    <row r="23" spans="1:7" ht="12.75">
      <c r="A23" s="40">
        <v>21</v>
      </c>
      <c r="B23" s="162" t="s">
        <v>79</v>
      </c>
      <c r="C23" s="38" t="s">
        <v>72</v>
      </c>
      <c r="D23" s="38" t="s">
        <v>72</v>
      </c>
      <c r="E23" s="10" t="s">
        <v>72</v>
      </c>
      <c r="F23" s="6">
        <v>5</v>
      </c>
      <c r="G23" s="108"/>
    </row>
    <row r="24" spans="1:7" ht="12.75">
      <c r="A24" s="40">
        <v>21</v>
      </c>
      <c r="B24" s="162" t="s">
        <v>9</v>
      </c>
      <c r="C24" s="38" t="s">
        <v>72</v>
      </c>
      <c r="D24" s="38" t="s">
        <v>72</v>
      </c>
      <c r="E24" s="10" t="s">
        <v>72</v>
      </c>
      <c r="F24" s="6">
        <v>5</v>
      </c>
      <c r="G24" s="108"/>
    </row>
    <row r="25" spans="1:6" ht="12.75">
      <c r="A25" s="52"/>
      <c r="B25" s="73"/>
      <c r="C25" s="53"/>
      <c r="D25" s="53"/>
      <c r="E25" s="54"/>
      <c r="F25" s="26"/>
    </row>
    <row r="26" spans="1:6" ht="15">
      <c r="A26" s="34"/>
      <c r="B26" s="75" t="s">
        <v>14</v>
      </c>
      <c r="C26" s="35"/>
      <c r="D26" s="35"/>
      <c r="E26" s="34"/>
      <c r="F26" s="26"/>
    </row>
    <row r="27" spans="1:6" ht="25.5">
      <c r="A27" s="167" t="s">
        <v>18</v>
      </c>
      <c r="B27" s="168" t="s">
        <v>15</v>
      </c>
      <c r="C27" s="36" t="s">
        <v>38</v>
      </c>
      <c r="D27" s="37" t="s">
        <v>39</v>
      </c>
      <c r="E27" s="55" t="s">
        <v>19</v>
      </c>
      <c r="F27" s="33" t="s">
        <v>20</v>
      </c>
    </row>
    <row r="28" spans="1:6" ht="12.75">
      <c r="A28" s="86">
        <v>1</v>
      </c>
      <c r="B28" s="162" t="s">
        <v>30</v>
      </c>
      <c r="C28" s="74">
        <v>16.37</v>
      </c>
      <c r="D28" s="74">
        <v>16.82</v>
      </c>
      <c r="E28" s="10">
        <f aca="true" t="shared" si="2" ref="E28:E35">MAX(C28:D28)+0.0001*MIN(C28:D28)</f>
        <v>16.821637</v>
      </c>
      <c r="F28" s="6">
        <v>15</v>
      </c>
    </row>
    <row r="29" spans="1:6" ht="12.75">
      <c r="A29" s="81">
        <v>2</v>
      </c>
      <c r="B29" s="162" t="s">
        <v>79</v>
      </c>
      <c r="C29" s="74">
        <v>16.15</v>
      </c>
      <c r="D29" s="74">
        <v>16.93</v>
      </c>
      <c r="E29" s="10">
        <f t="shared" si="2"/>
        <v>16.931615</v>
      </c>
      <c r="F29" s="6">
        <v>13</v>
      </c>
    </row>
    <row r="30" spans="1:6" ht="12.75">
      <c r="A30" s="81">
        <v>3</v>
      </c>
      <c r="B30" s="162" t="s">
        <v>3</v>
      </c>
      <c r="C30" s="74">
        <v>18.54</v>
      </c>
      <c r="D30" s="74">
        <v>18.06</v>
      </c>
      <c r="E30" s="10">
        <f t="shared" si="2"/>
        <v>18.541805999999998</v>
      </c>
      <c r="F30" s="6">
        <v>11</v>
      </c>
    </row>
    <row r="31" spans="1:6" ht="12.75" customHeight="1">
      <c r="A31" s="81">
        <v>4</v>
      </c>
      <c r="B31" s="162" t="s">
        <v>9</v>
      </c>
      <c r="C31" s="74">
        <v>19.18</v>
      </c>
      <c r="D31" s="74">
        <v>19.32</v>
      </c>
      <c r="E31" s="10">
        <f t="shared" si="2"/>
        <v>19.321918</v>
      </c>
      <c r="F31" s="6">
        <v>9</v>
      </c>
    </row>
    <row r="32" spans="1:6" ht="12.75">
      <c r="A32" s="81">
        <v>5</v>
      </c>
      <c r="B32" s="67" t="s">
        <v>75</v>
      </c>
      <c r="C32" s="74">
        <v>19.34</v>
      </c>
      <c r="D32" s="74">
        <v>19.42</v>
      </c>
      <c r="E32" s="10">
        <f t="shared" si="2"/>
        <v>19.421934</v>
      </c>
      <c r="F32" s="6">
        <v>8</v>
      </c>
    </row>
    <row r="33" spans="1:6" ht="12.75">
      <c r="A33" s="81">
        <v>6</v>
      </c>
      <c r="B33" s="162" t="s">
        <v>7</v>
      </c>
      <c r="C33" s="74">
        <v>20.02</v>
      </c>
      <c r="D33" s="74">
        <v>20.74</v>
      </c>
      <c r="E33" s="10">
        <f t="shared" si="2"/>
        <v>20.742002</v>
      </c>
      <c r="F33" s="6">
        <v>7</v>
      </c>
    </row>
    <row r="34" spans="1:6" ht="12.75">
      <c r="A34" s="81">
        <v>7</v>
      </c>
      <c r="B34" s="162" t="s">
        <v>11</v>
      </c>
      <c r="C34" s="74">
        <v>21.9</v>
      </c>
      <c r="D34" s="74">
        <v>21.41</v>
      </c>
      <c r="E34" s="10">
        <f t="shared" si="2"/>
        <v>21.902141</v>
      </c>
      <c r="F34" s="6">
        <v>6</v>
      </c>
    </row>
    <row r="35" spans="1:6" ht="12.75">
      <c r="A35" s="81">
        <v>8</v>
      </c>
      <c r="B35" s="162" t="s">
        <v>4</v>
      </c>
      <c r="C35" s="74">
        <v>32.17</v>
      </c>
      <c r="D35" s="74">
        <v>31.29</v>
      </c>
      <c r="E35" s="10">
        <f t="shared" si="2"/>
        <v>32.173129</v>
      </c>
      <c r="F35" s="6">
        <v>5</v>
      </c>
    </row>
    <row r="36" ht="12.75">
      <c r="F36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Čech</dc:creator>
  <cp:keywords/>
  <dc:description/>
  <cp:lastModifiedBy>Uživatel systému Windows</cp:lastModifiedBy>
  <cp:lastPrinted>2017-09-03T15:18:34Z</cp:lastPrinted>
  <dcterms:created xsi:type="dcterms:W3CDTF">2003-06-02T05:53:13Z</dcterms:created>
  <dcterms:modified xsi:type="dcterms:W3CDTF">2019-12-22T08:43:27Z</dcterms:modified>
  <cp:category/>
  <cp:version/>
  <cp:contentType/>
  <cp:contentStatus/>
  <cp:revision>1</cp:revision>
</cp:coreProperties>
</file>